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amlet\UserShares\dpmc\data\LockhartG\Documents\CE Expenses 2023-24\"/>
    </mc:Choice>
  </mc:AlternateContent>
  <xr:revisionPtr revIDLastSave="0" documentId="8_{27EEE0C0-A573-4588-B7E1-C6D1C2FA8FA6}" xr6:coauthVersionLast="47" xr6:coauthVersionMax="47" xr10:uidLastSave="{00000000-0000-0000-0000-000000000000}"/>
  <bookViews>
    <workbookView xWindow="28680" yWindow="-120" windowWidth="29040" windowHeight="15840"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benefits'!$A$1:$F$32</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 r="B6" i="13" l="1"/>
  <c r="D21" i="4"/>
  <c r="C24" i="3"/>
  <c r="C16" i="2"/>
  <c r="C41" i="1"/>
  <c r="C18" i="1"/>
  <c r="E60" i="13" l="1"/>
  <c r="C60" i="13"/>
  <c r="C23" i="4"/>
  <c r="C22" i="4"/>
  <c r="B60" i="13" l="1"/>
  <c r="B59" i="13"/>
  <c r="D59" i="13"/>
  <c r="B58" i="13"/>
  <c r="D58" i="13"/>
  <c r="D57" i="13"/>
  <c r="B57" i="13"/>
  <c r="D56" i="13"/>
  <c r="B56" i="13"/>
  <c r="D55" i="13"/>
  <c r="B55" i="13"/>
  <c r="B2" i="4"/>
  <c r="B3" i="4"/>
  <c r="B2" i="3"/>
  <c r="B3" i="3"/>
  <c r="B2" i="2"/>
  <c r="B3" i="2"/>
  <c r="B2" i="1"/>
  <c r="B3" i="1"/>
  <c r="F58" i="13" l="1"/>
  <c r="D16" i="2" s="1"/>
  <c r="F60" i="13"/>
  <c r="E21" i="4" s="1"/>
  <c r="F59" i="13"/>
  <c r="D24" i="3" s="1"/>
  <c r="F57" i="13"/>
  <c r="D41" i="1" s="1"/>
  <c r="F56" i="13"/>
  <c r="D32" i="1" s="1"/>
  <c r="F55" i="13"/>
  <c r="D18" i="1" s="1"/>
  <c r="C13" i="13"/>
  <c r="C12" i="13"/>
  <c r="C11" i="13"/>
  <c r="C16" i="13" l="1"/>
  <c r="C17" i="13"/>
  <c r="B5" i="4" l="1"/>
  <c r="B4" i="4"/>
  <c r="B5" i="3"/>
  <c r="B4" i="3"/>
  <c r="B5" i="2"/>
  <c r="B4" i="2"/>
  <c r="B5" i="1"/>
  <c r="B4" i="1"/>
  <c r="C15" i="13" l="1"/>
  <c r="F12" i="13" l="1"/>
  <c r="C21" i="4"/>
  <c r="F11" i="13" s="1"/>
  <c r="F13" i="13" l="1"/>
  <c r="B41" i="1"/>
  <c r="B17" i="13" s="1"/>
  <c r="B32" i="1"/>
  <c r="B16" i="13" s="1"/>
  <c r="B18" i="1"/>
  <c r="B15" i="13" s="1"/>
  <c r="B24" i="3" l="1"/>
  <c r="B13" i="13" s="1"/>
  <c r="B16" i="2"/>
  <c r="B12" i="13" s="1"/>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<sst xmlns="http://schemas.openxmlformats.org/spreadsheetml/2006/main" count="289" uniqueCount="210">
  <si>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</si>
  <si>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</si>
  <si>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</si>
  <si>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</si>
  <si>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</si>
  <si>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</si>
  <si>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</si>
  <si>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</si>
  <si>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</si>
  <si>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</si>
  <si>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</si>
  <si>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</si>
  <si>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</si>
  <si>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</si>
  <si>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</si>
  <si>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</si>
  <si>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</si>
  <si>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</si>
  <si>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</si>
  <si>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</si>
  <si>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</si>
  <si>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</si>
  <si>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</si>
  <si>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</si>
  <si>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</si>
  <si>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</si>
  <si>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</si>
  <si>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</si>
  <si>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</si>
  <si>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</si>
  <si>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</si>
  <si>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</si>
  <si>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</si>
  <si>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</si>
  <si>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</si>
  <si>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</si>
  <si>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</si>
  <si>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</si>
  <si>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</si>
  <si>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</si>
  <si>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</si>
  <si>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</si>
  <si>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</si>
  <si>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</si>
  <si>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</si>
  <si>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</si>
  <si>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</si>
  <si>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</si>
  <si>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</si>
  <si>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</si>
  <si>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</si>
  <si>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</si>
  <si>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</si>
  <si>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</si>
  <si>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</si>
  <si>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</si>
  <si>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</si>
  <si>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</si>
  <si>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</si>
  <si>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</si>
  <si>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</si>
  <si>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</si>
  <si>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</si>
  <si>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</si>
  <si>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</si>
  <si>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</si>
  <si>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</si>
  <si>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</si>
  <si>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</si>
  <si>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</si>
  <si>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</si>
  <si>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</si>
  <si>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</si>
  <si>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</si>
  <si>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</si>
  <si>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</si>
  <si>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</si>
  <si>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</si>
  <si>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</si>
  <si>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</si>
  <si>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</si>
  <si>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</si>
  <si>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</si>
  <si>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</si>
  <si>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</si>
  <si>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</si>
  <si>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</si>
  <si>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</si>
  <si>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</si>
  <si>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</si>
  <si>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</si>
  <si>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</si>
  <si>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</si>
  <si>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</si>
  <si>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</si>
  <si>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</si>
  <si>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</si>
  <si>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</si>
  <si>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</si>
  <si>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</si>
  <si>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</si>
  <si>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</si>
  <si>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</si>
  <si>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</si>
  <si>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</si>
  <si>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</si>
  <si>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</si>
  <si>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</si>
  <si>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</si>
  <si>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</si>
  <si>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</si>
  <si>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</si>
  <si>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</si>
  <si>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</si>
  <si>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</si>
  <si>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</si>
  <si>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</si>
  <si>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</si>
  <si>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</si>
  <si>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</si>
  <si>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</si>
  <si>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</si>
  <si>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</si>
  <si>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</si>
  <si>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</si>
  <si>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</si>
  <si>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</si>
  <si>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</si>
  <si>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</si>
  <si>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</si>
  <si>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</si>
  <si>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</si>
  <si>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</si>
  <si>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</si>
  <si>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</si>
  <si>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</si>
  <si>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</si>
  <si>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</si>
  <si>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</si>
  <si>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</si>
  <si>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</si>
  <si>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</si>
  <si>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</si>
  <si>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</si>
  <si>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</si>
  <si>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</si>
  <si>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</si>
  <si>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</si>
  <si>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</si>
  <si>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</si>
  <si>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</si>
  <si>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</si>
  <si>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</si>
  <si>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</si>
  <si>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</si>
  <si>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</si>
  <si>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</si>
  <si>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</si>
  <si>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</si>
  <si>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</si>
  <si>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</si>
  <si>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</si>
  <si>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</si>
  <si>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</si>
  <si>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</si>
  <si>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</si>
  <si>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</si>
  <si>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</si>
  <si>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</si>
  <si>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</si>
  <si>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</si>
  <si>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Department of the Prime Minister and Cabinet</t>
  </si>
  <si>
    <t>N/A</t>
  </si>
  <si>
    <t>Rebecca Kitteridge</t>
  </si>
  <si>
    <t>Airfares</t>
  </si>
  <si>
    <t>Hotel</t>
  </si>
  <si>
    <t>Meals while travelling - one person</t>
  </si>
  <si>
    <t>Attending 5 year commemoration Mosque shooting</t>
  </si>
  <si>
    <t xml:space="preserve">Accommodation - Mosque shooting commemoration </t>
  </si>
  <si>
    <t xml:space="preserve">Christchurch </t>
  </si>
  <si>
    <t xml:space="preserve"> 1 July 2023 - 5 April 2024</t>
  </si>
  <si>
    <t>Diplomatic Passport</t>
  </si>
  <si>
    <t>Glenn McStay Chief Financial Officer, Department of the Prime Minister and Cabinet</t>
  </si>
  <si>
    <t>Passport application fee</t>
  </si>
  <si>
    <t>Attending Australia and NZ National Security Dialogue</t>
  </si>
  <si>
    <t>Accommodation - Australia and NZ National Security Dialogue</t>
  </si>
  <si>
    <t>Sydney</t>
  </si>
  <si>
    <t>Taxis</t>
  </si>
  <si>
    <t>Wellington</t>
  </si>
  <si>
    <t>Transport to Wellington airport</t>
  </si>
  <si>
    <t>Taxi</t>
  </si>
  <si>
    <t xml:space="preserve">Wellington </t>
  </si>
  <si>
    <t>Wellington - Sydney</t>
  </si>
  <si>
    <t xml:space="preserve">Wellington to Auckland </t>
  </si>
  <si>
    <t>Wellington to Christchurch</t>
  </si>
  <si>
    <t>Attending Australia and NZ National Security Dialogue in Sydney</t>
  </si>
  <si>
    <t>Transport to meeting with the Auditor-General</t>
  </si>
  <si>
    <t>Nil to declare</t>
  </si>
  <si>
    <t>Transport to and from Government House</t>
  </si>
  <si>
    <t>Associated costs for Trans-Tasman Central Agency Head's meeting in Auckland</t>
  </si>
  <si>
    <t>Transport to and from Wellington airport</t>
  </si>
  <si>
    <t xml:space="preserve">Transport to and from Wellington airport </t>
  </si>
  <si>
    <t xml:space="preserve">Work mobile and data </t>
  </si>
  <si>
    <t>Mobile and data costs</t>
  </si>
  <si>
    <t>Travel agent fees - 15 March travel</t>
  </si>
  <si>
    <t>Travel agent fees - 6 Sept travel</t>
  </si>
  <si>
    <t>Travel agent fees - 21 Sept travel</t>
  </si>
  <si>
    <t>Transport to dinner with visiting Australian delegation</t>
  </si>
  <si>
    <t>5 September 2023 &amp; 6 September 2023</t>
  </si>
  <si>
    <t>15 March 2023 &amp; 16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</si>
</sst>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righ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62"/>
  <sheetViews>
    <sheetView topLeftCell="A3" zoomScaleNormal="100" workbookViewId="0">
      <selection activeCell="A29" sqref="A28: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scale="60"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12" sqref="G12"/>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173</v>
      </c>
      <c r="C3" s="137"/>
      <c r="D3" s="137"/>
      <c r="E3" s="137"/>
      <c r="F3" s="137"/>
      <c r="G3" s="17"/>
      <c r="H3" s="17"/>
      <c r="I3" s="17"/>
      <c r="J3" s="17"/>
      <c r="K3" s="17"/>
    </row>
    <row r="4" spans="1:11" ht="21" customHeight="1" x14ac:dyDescent="0.2">
      <c r="A4" s="3" t="s">
        <v>54</v>
      </c>
      <c r="B4" s="138">
        <v>45108</v>
      </c>
      <c r="C4" s="138"/>
      <c r="D4" s="138"/>
      <c r="E4" s="138"/>
      <c r="F4" s="138"/>
      <c r="G4" s="17"/>
      <c r="H4" s="17"/>
      <c r="I4" s="17"/>
      <c r="J4" s="17"/>
      <c r="K4" s="17"/>
    </row>
    <row r="5" spans="1:11" ht="21" customHeight="1" x14ac:dyDescent="0.2">
      <c r="A5" s="3" t="s">
        <v>55</v>
      </c>
      <c r="B5" s="138">
        <v>45473</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182</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3464.44</v>
      </c>
      <c r="C11" s="66" t="str">
        <f>IF(Travel!B6="",A34,Travel!B6)</f>
        <v>Figures exclude GST</v>
      </c>
      <c r="D11" s="6"/>
      <c r="E11" s="8" t="s">
        <v>67</v>
      </c>
      <c r="F11" s="33">
        <f>'Gifts and benefits'!C21</f>
        <v>0</v>
      </c>
      <c r="G11" s="29"/>
      <c r="H11" s="29"/>
      <c r="I11" s="29"/>
      <c r="J11" s="29"/>
      <c r="K11" s="29"/>
    </row>
    <row r="12" spans="1:11" ht="27.75" customHeight="1" x14ac:dyDescent="0.2">
      <c r="A12" s="8" t="s">
        <v>24</v>
      </c>
      <c r="B12" s="59">
        <f>Hospitality!B16</f>
        <v>0</v>
      </c>
      <c r="C12" s="66" t="str">
        <f>IF(Hospitality!B6="",A34,Hospitality!B6)</f>
        <v>Figures exclude GST</v>
      </c>
      <c r="D12" s="6"/>
      <c r="E12" s="8" t="s">
        <v>68</v>
      </c>
      <c r="F12" s="33">
        <f>'Gifts and benefits'!C22</f>
        <v>0</v>
      </c>
      <c r="G12" s="29"/>
      <c r="H12" s="29"/>
      <c r="I12" s="29"/>
      <c r="J12" s="29"/>
      <c r="K12" s="29"/>
    </row>
    <row r="13" spans="1:11" ht="27.75" customHeight="1" x14ac:dyDescent="0.2">
      <c r="A13" s="8" t="s">
        <v>69</v>
      </c>
      <c r="B13" s="59">
        <f>'All other expenses'!B24</f>
        <v>1070.67</v>
      </c>
      <c r="C13" s="66" t="str">
        <f>IF('All other expenses'!B6="",A34,'All other expenses'!B6)</f>
        <v>Figures exclude GST</v>
      </c>
      <c r="D13" s="6"/>
      <c r="E13" s="8" t="s">
        <v>70</v>
      </c>
      <c r="F13" s="33">
        <f>'Gifts and benefits'!C23</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Travel!B18</f>
        <v>1596.02</v>
      </c>
      <c r="C15" s="68" t="str">
        <f>C11</f>
        <v>Figures exclude GST</v>
      </c>
      <c r="D15" s="6"/>
      <c r="E15" s="6"/>
      <c r="F15" s="35"/>
      <c r="G15" s="17"/>
      <c r="H15" s="17"/>
      <c r="I15" s="17"/>
      <c r="J15" s="17"/>
      <c r="K15" s="17"/>
    </row>
    <row r="16" spans="1:11" ht="27.75" customHeight="1" x14ac:dyDescent="0.2">
      <c r="A16" s="9" t="s">
        <v>72</v>
      </c>
      <c r="B16" s="61">
        <f>Travel!B32</f>
        <v>1668.07</v>
      </c>
      <c r="C16" s="68" t="str">
        <f>C11</f>
        <v>Figures exclude GST</v>
      </c>
      <c r="D16" s="36"/>
      <c r="E16" s="6"/>
      <c r="F16" s="37"/>
      <c r="G16" s="17"/>
      <c r="H16" s="17"/>
      <c r="I16" s="17"/>
      <c r="J16" s="17"/>
      <c r="K16" s="17"/>
    </row>
    <row r="17" spans="1:11" ht="27.75" customHeight="1" x14ac:dyDescent="0.2">
      <c r="A17" s="9" t="s">
        <v>73</v>
      </c>
      <c r="B17" s="61">
        <f>Travel!B41</f>
        <v>200.35000000000002</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COUNT(Travel!B12:B17)</f>
        <v>5</v>
      </c>
      <c r="C55" s="75"/>
      <c r="D55" s="75">
        <f>COUNTIF(Travel!D12:D17,"*")</f>
        <v>4</v>
      </c>
      <c r="E55" s="76"/>
      <c r="F55" s="76" t="b">
        <f>MIN(B55,D55)=MAX(B55,D55)</f>
        <v>0</v>
      </c>
      <c r="G55" s="17"/>
      <c r="H55" s="17"/>
      <c r="I55" s="17"/>
      <c r="J55" s="17"/>
      <c r="K55" s="17"/>
    </row>
    <row r="56" spans="1:11" hidden="1" x14ac:dyDescent="0.2">
      <c r="A56" s="83" t="s">
        <v>106</v>
      </c>
      <c r="B56" s="75">
        <f>COUNT(Travel!B22:B31)</f>
        <v>8</v>
      </c>
      <c r="C56" s="75"/>
      <c r="D56" s="75">
        <f>COUNTIF(Travel!D22:D31,"*")</f>
        <v>6</v>
      </c>
      <c r="E56" s="76"/>
      <c r="F56" s="76" t="b">
        <f>MIN(B56,D56)=MAX(B56,D56)</f>
        <v>0</v>
      </c>
    </row>
    <row r="57" spans="1:11" hidden="1" x14ac:dyDescent="0.2">
      <c r="A57" s="84"/>
      <c r="B57" s="75">
        <f>COUNT(Travel!B36:B40)</f>
        <v>4</v>
      </c>
      <c r="C57" s="75"/>
      <c r="D57" s="75">
        <f>COUNTIF(Travel!D36:D40,"*")</f>
        <v>4</v>
      </c>
      <c r="E57" s="76"/>
      <c r="F57" s="76" t="b">
        <f>MIN(B57,D57)=MAX(B57,D57)</f>
        <v>1</v>
      </c>
    </row>
    <row r="58" spans="1:11" hidden="1" x14ac:dyDescent="0.2">
      <c r="A58" s="85" t="s">
        <v>107</v>
      </c>
      <c r="B58" s="77">
        <f>COUNT(Hospitality!B11:B15)</f>
        <v>0</v>
      </c>
      <c r="C58" s="77"/>
      <c r="D58" s="77">
        <f>COUNTIF(Hospitality!D11:D15,"*")</f>
        <v>0</v>
      </c>
      <c r="E58" s="78"/>
      <c r="F58" s="78" t="b">
        <f>MIN(B58,D58)=MAX(B58,D58)</f>
        <v>1</v>
      </c>
    </row>
    <row r="59" spans="1:11" hidden="1" x14ac:dyDescent="0.2">
      <c r="A59" s="86" t="s">
        <v>108</v>
      </c>
      <c r="B59" s="76">
        <f>COUNT('All other expenses'!B11:B23)</f>
        <v>2</v>
      </c>
      <c r="C59" s="76"/>
      <c r="D59" s="76">
        <f>COUNTIF('All other expenses'!D11:D23,"*")</f>
        <v>2</v>
      </c>
      <c r="E59" s="76"/>
      <c r="F59" s="76" t="b">
        <f>MIN(B59,D59)=MAX(B59,D59)</f>
        <v>1</v>
      </c>
    </row>
    <row r="60" spans="1:11" hidden="1" x14ac:dyDescent="0.2">
      <c r="A60" s="85" t="s">
        <v>109</v>
      </c>
      <c r="B60" s="77">
        <f>COUNTIF('Gifts and benefits'!B11:B20,"*")</f>
        <v>0</v>
      </c>
      <c r="C60" s="77">
        <f>COUNTIF('Gifts and benefits'!C11:C20,"*")</f>
        <v>0</v>
      </c>
      <c r="D60" s="77"/>
      <c r="E60" s="77">
        <f>COUNTA('Gifts and benefits'!E11:E20)</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8"/>
  <sheetViews>
    <sheetView topLeftCell="A27" zoomScale="90" zoomScaleNormal="90" workbookViewId="0">
      <selection activeCell="F35" sqref="F3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Department of the Prime Minister and Cabinet</v>
      </c>
      <c r="C2" s="139"/>
      <c r="D2" s="139"/>
      <c r="E2" s="139"/>
      <c r="F2" s="17"/>
    </row>
    <row r="3" spans="1:6" ht="31.5" x14ac:dyDescent="0.2">
      <c r="A3" s="3" t="s">
        <v>112</v>
      </c>
      <c r="B3" s="139" t="str">
        <f>'Summary and sign-off'!B3:F3</f>
        <v>Rebecca Kitteridge</v>
      </c>
      <c r="C3" s="139"/>
      <c r="D3" s="139"/>
      <c r="E3" s="139"/>
      <c r="F3" s="17"/>
    </row>
    <row r="4" spans="1:6" ht="21" customHeight="1" x14ac:dyDescent="0.2">
      <c r="A4" s="3" t="s">
        <v>113</v>
      </c>
      <c r="B4" s="139">
        <f>'Summary and sign-off'!B4:F4</f>
        <v>45108</v>
      </c>
      <c r="C4" s="139"/>
      <c r="D4" s="139"/>
      <c r="E4" s="139"/>
      <c r="F4" s="17"/>
    </row>
    <row r="5" spans="1:6" ht="21" customHeight="1" x14ac:dyDescent="0.2">
      <c r="A5" s="3" t="s">
        <v>114</v>
      </c>
      <c r="B5" s="139">
        <f>'Summary and sign-off'!B5:F5</f>
        <v>45473</v>
      </c>
      <c r="C5" s="139"/>
      <c r="D5" s="139"/>
      <c r="E5" s="139"/>
      <c r="F5" s="17"/>
    </row>
    <row r="6" spans="1:6" ht="21" customHeight="1" x14ac:dyDescent="0.2">
      <c r="A6" s="3" t="s">
        <v>115</v>
      </c>
      <c r="B6" s="134" t="s">
        <v>82</v>
      </c>
      <c r="C6" s="134"/>
      <c r="D6" s="134"/>
      <c r="E6" s="134"/>
      <c r="F6" s="17"/>
    </row>
    <row r="7" spans="1:6" ht="21" customHeight="1" x14ac:dyDescent="0.2">
      <c r="A7" s="3" t="s">
        <v>56</v>
      </c>
      <c r="B7" s="134" t="s">
        <v>84</v>
      </c>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v>45175</v>
      </c>
      <c r="B12" s="118">
        <v>1068.95</v>
      </c>
      <c r="C12" s="119" t="s">
        <v>195</v>
      </c>
      <c r="D12" s="119" t="s">
        <v>174</v>
      </c>
      <c r="E12" s="120" t="s">
        <v>192</v>
      </c>
      <c r="F12" s="1"/>
    </row>
    <row r="13" spans="1:6" s="2" customFormat="1" x14ac:dyDescent="0.2">
      <c r="A13" s="117">
        <v>45175</v>
      </c>
      <c r="B13" s="118">
        <v>285.26</v>
      </c>
      <c r="C13" s="119" t="s">
        <v>185</v>
      </c>
      <c r="D13" s="119" t="s">
        <v>175</v>
      </c>
      <c r="E13" s="120" t="s">
        <v>186</v>
      </c>
      <c r="F13" s="1"/>
    </row>
    <row r="14" spans="1:6" s="2" customFormat="1" x14ac:dyDescent="0.2">
      <c r="A14" s="117">
        <v>45175</v>
      </c>
      <c r="B14" s="118">
        <v>80.709999999999994</v>
      </c>
      <c r="C14" s="119" t="s">
        <v>184</v>
      </c>
      <c r="D14" s="119" t="s">
        <v>176</v>
      </c>
      <c r="E14" s="120" t="s">
        <v>186</v>
      </c>
      <c r="F14" s="1"/>
    </row>
    <row r="15" spans="1:6" s="2" customFormat="1" x14ac:dyDescent="0.2">
      <c r="A15" s="117"/>
      <c r="B15" s="118">
        <v>55</v>
      </c>
      <c r="C15" s="119" t="s">
        <v>205</v>
      </c>
      <c r="D15" s="119"/>
      <c r="E15" s="120" t="s">
        <v>172</v>
      </c>
      <c r="F15" s="1"/>
    </row>
    <row r="16" spans="1:6" s="2" customFormat="1" x14ac:dyDescent="0.2">
      <c r="A16" s="132" t="s">
        <v>208</v>
      </c>
      <c r="B16" s="118">
        <v>106.1</v>
      </c>
      <c r="C16" s="119" t="s">
        <v>201</v>
      </c>
      <c r="D16" s="119" t="s">
        <v>187</v>
      </c>
      <c r="E16" s="120" t="s">
        <v>188</v>
      </c>
      <c r="F16" s="1"/>
    </row>
    <row r="17" spans="1:6" s="2" customFormat="1" hidden="1" x14ac:dyDescent="0.2">
      <c r="A17" s="104"/>
      <c r="B17" s="105"/>
      <c r="C17" s="106"/>
      <c r="D17" s="106"/>
      <c r="E17" s="107"/>
      <c r="F17" s="1"/>
    </row>
    <row r="18" spans="1:6" ht="19.5" customHeight="1" x14ac:dyDescent="0.2">
      <c r="A18" s="71" t="s">
        <v>124</v>
      </c>
      <c r="B18" s="72">
        <f>SUM(B12:B17)</f>
        <v>1596.02</v>
      </c>
      <c r="C18" s="128" t="str">
        <f>IF(SUBTOTAL(3,B12:B17)=SUBTOTAL(103,B12:B17),'Summary and sign-off'!$A$48,'Summary and sign-off'!$A$49)</f>
        <v>Check - there are no hidden rows with data</v>
      </c>
      <c r="D18" s="140" t="str">
        <f>IF('Summary and sign-off'!F55='Summary and sign-off'!F54,'Summary and sign-off'!A51,'Summary and sign-off'!A50)</f>
        <v>Not all lines have an entry for "Cost in NZ$" and "Type of expense"</v>
      </c>
      <c r="E18" s="140"/>
      <c r="F18" s="17"/>
    </row>
    <row r="19" spans="1:6" ht="10.5" customHeight="1" x14ac:dyDescent="0.2">
      <c r="A19" s="17"/>
      <c r="B19" s="19"/>
      <c r="C19" s="17"/>
      <c r="D19" s="17"/>
      <c r="E19" s="17"/>
      <c r="F19" s="17"/>
    </row>
    <row r="20" spans="1:6" ht="24.75" customHeight="1" x14ac:dyDescent="0.2">
      <c r="A20" s="142" t="s">
        <v>125</v>
      </c>
      <c r="B20" s="142"/>
      <c r="C20" s="142"/>
      <c r="D20" s="142"/>
      <c r="E20" s="142"/>
      <c r="F20" s="29"/>
    </row>
    <row r="21" spans="1:6" ht="32.450000000000003" customHeight="1" x14ac:dyDescent="0.2">
      <c r="A21" s="24" t="s">
        <v>119</v>
      </c>
      <c r="B21" s="24" t="s">
        <v>63</v>
      </c>
      <c r="C21" s="24" t="s">
        <v>126</v>
      </c>
      <c r="D21" s="24" t="s">
        <v>122</v>
      </c>
      <c r="E21" s="24" t="s">
        <v>123</v>
      </c>
      <c r="F21" s="30"/>
    </row>
    <row r="22" spans="1:6" s="2" customFormat="1" x14ac:dyDescent="0.2">
      <c r="A22" s="117">
        <v>45190</v>
      </c>
      <c r="B22" s="118">
        <v>565.99</v>
      </c>
      <c r="C22" s="119" t="s">
        <v>199</v>
      </c>
      <c r="D22" s="119" t="s">
        <v>174</v>
      </c>
      <c r="E22" s="120" t="s">
        <v>193</v>
      </c>
      <c r="F22" s="1"/>
    </row>
    <row r="23" spans="1:6" s="2" customFormat="1" x14ac:dyDescent="0.2">
      <c r="A23" s="117">
        <v>45190</v>
      </c>
      <c r="B23" s="118">
        <v>47.45</v>
      </c>
      <c r="C23" s="119" t="s">
        <v>189</v>
      </c>
      <c r="D23" s="119" t="s">
        <v>190</v>
      </c>
      <c r="E23" s="120" t="s">
        <v>188</v>
      </c>
      <c r="F23" s="1"/>
    </row>
    <row r="24" spans="1:6" s="2" customFormat="1" x14ac:dyDescent="0.2">
      <c r="A24" s="117"/>
      <c r="B24" s="118">
        <v>3.51</v>
      </c>
      <c r="C24" s="119" t="s">
        <v>206</v>
      </c>
      <c r="D24" s="119"/>
      <c r="E24" s="120" t="s">
        <v>172</v>
      </c>
      <c r="F24" s="1"/>
    </row>
    <row r="25" spans="1:6" s="2" customFormat="1" x14ac:dyDescent="0.2">
      <c r="A25" s="117">
        <v>45363</v>
      </c>
      <c r="B25" s="118">
        <v>101.77</v>
      </c>
      <c r="C25" s="119" t="s">
        <v>200</v>
      </c>
      <c r="D25" s="119" t="s">
        <v>187</v>
      </c>
      <c r="E25" s="120" t="s">
        <v>188</v>
      </c>
    </row>
    <row r="26" spans="1:6" s="2" customFormat="1" ht="25.5" x14ac:dyDescent="0.2">
      <c r="A26" s="117">
        <v>45366</v>
      </c>
      <c r="B26" s="118">
        <v>497.54</v>
      </c>
      <c r="C26" s="119" t="s">
        <v>177</v>
      </c>
      <c r="D26" s="119" t="s">
        <v>174</v>
      </c>
      <c r="E26" s="120" t="s">
        <v>194</v>
      </c>
      <c r="F26" s="1"/>
    </row>
    <row r="27" spans="1:6" s="2" customFormat="1" x14ac:dyDescent="0.2">
      <c r="A27" s="117">
        <v>45366</v>
      </c>
      <c r="B27" s="118">
        <v>221</v>
      </c>
      <c r="C27" s="119" t="s">
        <v>178</v>
      </c>
      <c r="D27" s="119" t="s">
        <v>175</v>
      </c>
      <c r="E27" s="120" t="s">
        <v>179</v>
      </c>
      <c r="F27" s="1"/>
    </row>
    <row r="28" spans="1:6" s="2" customFormat="1" x14ac:dyDescent="0.2">
      <c r="A28" s="132" t="s">
        <v>209</v>
      </c>
      <c r="B28" s="118">
        <v>105.74</v>
      </c>
      <c r="C28" s="119" t="s">
        <v>201</v>
      </c>
      <c r="D28" s="119" t="s">
        <v>187</v>
      </c>
      <c r="E28" s="120" t="s">
        <v>188</v>
      </c>
      <c r="F28" s="1"/>
    </row>
    <row r="29" spans="1:6" s="2" customFormat="1" x14ac:dyDescent="0.2">
      <c r="A29" s="117"/>
      <c r="B29" s="118">
        <v>125.07</v>
      </c>
      <c r="C29" s="119" t="s">
        <v>204</v>
      </c>
      <c r="D29" s="119"/>
      <c r="E29" s="120" t="s">
        <v>172</v>
      </c>
      <c r="F29" s="1"/>
    </row>
    <row r="30" spans="1:6" s="2" customFormat="1" x14ac:dyDescent="0.2">
      <c r="A30" s="132"/>
      <c r="B30" s="118"/>
      <c r="C30" s="119"/>
      <c r="D30" s="119"/>
      <c r="E30" s="120"/>
      <c r="F30" s="1"/>
    </row>
    <row r="31" spans="1:6" s="2" customFormat="1" hidden="1" x14ac:dyDescent="0.2">
      <c r="A31" s="108"/>
      <c r="B31" s="109"/>
      <c r="C31" s="110"/>
      <c r="D31" s="110"/>
      <c r="E31" s="111"/>
      <c r="F31" s="1"/>
    </row>
    <row r="32" spans="1:6" ht="19.5" customHeight="1" x14ac:dyDescent="0.2">
      <c r="A32" s="71" t="s">
        <v>127</v>
      </c>
      <c r="B32" s="72">
        <f>SUM(B22:B31)</f>
        <v>1668.07</v>
      </c>
      <c r="C32" s="128" t="str">
        <f>IF(SUBTOTAL(3,B22:B31)=SUBTOTAL(103,B22:B31),'Summary and sign-off'!$A$48,'Summary and sign-off'!$A$49)</f>
        <v>Check - there are no hidden rows with data</v>
      </c>
      <c r="D32" s="140" t="str">
        <f>IF('Summary and sign-off'!F56='Summary and sign-off'!F54,'Summary and sign-off'!A51,'Summary and sign-off'!A50)</f>
        <v>Not all lines have an entry for "Cost in NZ$" and "Type of expense"</v>
      </c>
      <c r="E32" s="140"/>
      <c r="F32" s="17"/>
    </row>
    <row r="33" spans="1:6" ht="10.5" customHeight="1" x14ac:dyDescent="0.2">
      <c r="A33" s="17"/>
      <c r="B33" s="19"/>
      <c r="C33" s="17"/>
      <c r="D33" s="17"/>
      <c r="E33" s="17"/>
      <c r="F33" s="17"/>
    </row>
    <row r="34" spans="1:6" ht="24.75" customHeight="1" x14ac:dyDescent="0.2">
      <c r="A34" s="142" t="s">
        <v>128</v>
      </c>
      <c r="B34" s="142"/>
      <c r="C34" s="142"/>
      <c r="D34" s="142"/>
      <c r="E34" s="142"/>
      <c r="F34" s="17"/>
    </row>
    <row r="35" spans="1:6" ht="27" customHeight="1" x14ac:dyDescent="0.2">
      <c r="A35" s="24" t="s">
        <v>119</v>
      </c>
      <c r="B35" s="24" t="s">
        <v>63</v>
      </c>
      <c r="C35" s="24" t="s">
        <v>129</v>
      </c>
      <c r="D35" s="24" t="s">
        <v>130</v>
      </c>
      <c r="E35" s="24" t="s">
        <v>123</v>
      </c>
      <c r="F35" s="28"/>
    </row>
    <row r="36" spans="1:6" s="2" customFormat="1" x14ac:dyDescent="0.2">
      <c r="A36" s="117">
        <v>45153</v>
      </c>
      <c r="B36" s="118">
        <v>36.340000000000003</v>
      </c>
      <c r="C36" s="119" t="s">
        <v>207</v>
      </c>
      <c r="D36" s="119" t="s">
        <v>190</v>
      </c>
      <c r="E36" s="120" t="s">
        <v>191</v>
      </c>
      <c r="F36" s="1"/>
    </row>
    <row r="37" spans="1:6" s="2" customFormat="1" x14ac:dyDescent="0.2">
      <c r="A37" s="117">
        <v>45236</v>
      </c>
      <c r="B37" s="118">
        <v>52.32</v>
      </c>
      <c r="C37" s="119" t="s">
        <v>198</v>
      </c>
      <c r="D37" s="119" t="s">
        <v>187</v>
      </c>
      <c r="E37" s="120" t="s">
        <v>188</v>
      </c>
      <c r="F37" s="1"/>
    </row>
    <row r="38" spans="1:6" s="2" customFormat="1" x14ac:dyDescent="0.2">
      <c r="A38" s="117">
        <v>45257</v>
      </c>
      <c r="B38" s="118">
        <v>79.260000000000005</v>
      </c>
      <c r="C38" s="119" t="s">
        <v>198</v>
      </c>
      <c r="D38" s="119" t="s">
        <v>187</v>
      </c>
      <c r="E38" s="120" t="s">
        <v>188</v>
      </c>
      <c r="F38" s="1"/>
    </row>
    <row r="39" spans="1:6" s="2" customFormat="1" x14ac:dyDescent="0.2">
      <c r="A39" s="117">
        <v>45338</v>
      </c>
      <c r="B39" s="118">
        <v>32.43</v>
      </c>
      <c r="C39" s="119" t="s">
        <v>196</v>
      </c>
      <c r="D39" s="119" t="s">
        <v>190</v>
      </c>
      <c r="E39" s="120" t="s">
        <v>188</v>
      </c>
      <c r="F39" s="1"/>
    </row>
    <row r="40" spans="1:6" s="2" customFormat="1" hidden="1" x14ac:dyDescent="0.2">
      <c r="A40" s="94"/>
      <c r="B40" s="95"/>
      <c r="C40" s="96"/>
      <c r="D40" s="96"/>
      <c r="E40" s="97"/>
      <c r="F40" s="1"/>
    </row>
    <row r="41" spans="1:6" ht="19.5" customHeight="1" x14ac:dyDescent="0.2">
      <c r="A41" s="71" t="s">
        <v>131</v>
      </c>
      <c r="B41" s="72">
        <f>SUM(B36:B40)</f>
        <v>200.35000000000002</v>
      </c>
      <c r="C41" s="128" t="str">
        <f>IF(SUBTOTAL(3,B36:B40)=SUBTOTAL(103,B36:B40),'Summary and sign-off'!$A$48,'Summary and sign-off'!$A$49)</f>
        <v>Check - there are no hidden rows with data</v>
      </c>
      <c r="D41" s="140" t="str">
        <f>IF('Summary and sign-off'!F57='Summary and sign-off'!F54,'Summary and sign-off'!A51,'Summary and sign-off'!A50)</f>
        <v>Check - each entry provides sufficient information</v>
      </c>
      <c r="E41" s="140"/>
      <c r="F41" s="17"/>
    </row>
    <row r="42" spans="1:6" ht="10.5" customHeight="1" x14ac:dyDescent="0.2">
      <c r="A42" s="17"/>
      <c r="B42" s="57"/>
      <c r="C42" s="19"/>
      <c r="D42" s="17"/>
      <c r="E42" s="17"/>
      <c r="F42" s="17"/>
    </row>
    <row r="43" spans="1:6" ht="34.5" customHeight="1" x14ac:dyDescent="0.2">
      <c r="A43" s="31" t="s">
        <v>132</v>
      </c>
      <c r="B43" s="58">
        <f>B18+B32+B41</f>
        <v>3464.44</v>
      </c>
      <c r="C43" s="32"/>
      <c r="D43" s="32"/>
      <c r="E43" s="32"/>
      <c r="F43" s="17"/>
    </row>
    <row r="44" spans="1:6" x14ac:dyDescent="0.2">
      <c r="A44" s="17"/>
      <c r="B44" s="19"/>
      <c r="C44" s="17"/>
      <c r="D44" s="17"/>
      <c r="E44" s="17"/>
      <c r="F44" s="17"/>
    </row>
    <row r="45" spans="1:6" x14ac:dyDescent="0.2">
      <c r="A45" s="18" t="s">
        <v>74</v>
      </c>
      <c r="B45" s="19"/>
      <c r="C45" s="17"/>
      <c r="D45" s="17"/>
      <c r="E45" s="17"/>
      <c r="F45" s="17"/>
    </row>
    <row r="46" spans="1:6" ht="12.6" customHeight="1" x14ac:dyDescent="0.2">
      <c r="A46" s="20" t="s">
        <v>133</v>
      </c>
      <c r="F46" s="17"/>
    </row>
    <row r="47" spans="1:6" ht="12.95" customHeight="1" x14ac:dyDescent="0.2">
      <c r="A47" s="20" t="s">
        <v>134</v>
      </c>
      <c r="B47" s="17"/>
      <c r="D47" s="17"/>
      <c r="F47" s="17"/>
    </row>
    <row r="48" spans="1:6" x14ac:dyDescent="0.2">
      <c r="A48" s="20" t="s">
        <v>135</v>
      </c>
      <c r="F48" s="17"/>
    </row>
    <row r="49" spans="1:6" x14ac:dyDescent="0.2">
      <c r="A49" s="20" t="s">
        <v>80</v>
      </c>
      <c r="B49" s="19"/>
      <c r="C49" s="17"/>
      <c r="D49" s="17"/>
      <c r="E49" s="17"/>
      <c r="F49" s="17"/>
    </row>
    <row r="50" spans="1:6" ht="12.95" customHeight="1" x14ac:dyDescent="0.2">
      <c r="A50" s="20" t="s">
        <v>136</v>
      </c>
      <c r="B50" s="17"/>
      <c r="D50" s="17"/>
      <c r="F50" s="17"/>
    </row>
    <row r="51" spans="1:6" x14ac:dyDescent="0.2">
      <c r="A51" s="20" t="s">
        <v>137</v>
      </c>
      <c r="F51" s="17"/>
    </row>
    <row r="52" spans="1:6" x14ac:dyDescent="0.2">
      <c r="A52" s="20" t="s">
        <v>138</v>
      </c>
      <c r="B52" s="20"/>
      <c r="C52" s="20"/>
      <c r="D52" s="20"/>
      <c r="F52" s="17"/>
    </row>
    <row r="53" spans="1:6" x14ac:dyDescent="0.2">
      <c r="A53" s="26"/>
      <c r="B53" s="17"/>
      <c r="C53" s="17"/>
      <c r="D53" s="17"/>
      <c r="E53" s="17"/>
      <c r="F53" s="17"/>
    </row>
    <row r="54" spans="1:6" hidden="1" x14ac:dyDescent="0.2">
      <c r="A54" s="26"/>
      <c r="B54" s="17"/>
      <c r="C54" s="17"/>
      <c r="D54" s="17"/>
      <c r="E54" s="17"/>
      <c r="F54" s="17"/>
    </row>
    <row r="55" spans="1:6" x14ac:dyDescent="0.2"/>
    <row r="56" spans="1:6" x14ac:dyDescent="0.2"/>
    <row r="57" spans="1:6" x14ac:dyDescent="0.2"/>
    <row r="58" spans="1:6" x14ac:dyDescent="0.2"/>
    <row r="59" spans="1:6" ht="12.75" hidden="1" customHeight="1" x14ac:dyDescent="0.2"/>
    <row r="60" spans="1:6" x14ac:dyDescent="0.2"/>
    <row r="61" spans="1:6" x14ac:dyDescent="0.2"/>
    <row r="62" spans="1:6" hidden="1" x14ac:dyDescent="0.2">
      <c r="A62" s="26"/>
      <c r="B62" s="17"/>
      <c r="C62" s="17"/>
      <c r="D62" s="17"/>
      <c r="E62" s="17"/>
      <c r="F62" s="17"/>
    </row>
    <row r="63" spans="1:6" hidden="1" x14ac:dyDescent="0.2">
      <c r="A63" s="26"/>
      <c r="B63" s="17"/>
      <c r="C63" s="17"/>
      <c r="D63" s="17"/>
      <c r="E63" s="17"/>
      <c r="F63" s="17"/>
    </row>
    <row r="64" spans="1:6" hidden="1" x14ac:dyDescent="0.2">
      <c r="A64" s="26"/>
      <c r="B64" s="17"/>
      <c r="C64" s="17"/>
      <c r="D64" s="17"/>
      <c r="E64" s="17"/>
      <c r="F64" s="17"/>
    </row>
    <row r="65" spans="1:6" hidden="1" x14ac:dyDescent="0.2">
      <c r="A65" s="26"/>
      <c r="B65" s="17"/>
      <c r="C65" s="17"/>
      <c r="D65" s="17"/>
      <c r="E65" s="17"/>
      <c r="F65" s="17"/>
    </row>
    <row r="66" spans="1:6" hidden="1" x14ac:dyDescent="0.2">
      <c r="A66" s="26"/>
      <c r="B66" s="17"/>
      <c r="C66" s="17"/>
      <c r="D66" s="17"/>
      <c r="E66" s="17"/>
      <c r="F66" s="17"/>
    </row>
    <row r="67" spans="1:6" x14ac:dyDescent="0.2"/>
    <row r="68" spans="1:6" x14ac:dyDescent="0.2"/>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sheetData>
  <sheetProtection formatCells="0" formatRows="0" insertColumns="0" insertRows="0" deleteRows="0"/>
  <mergeCells count="15">
    <mergeCell ref="B7:E7"/>
    <mergeCell ref="B5:E5"/>
    <mergeCell ref="D41:E41"/>
    <mergeCell ref="A1:E1"/>
    <mergeCell ref="A20:E20"/>
    <mergeCell ref="A34:E34"/>
    <mergeCell ref="B2:E2"/>
    <mergeCell ref="B3:E3"/>
    <mergeCell ref="B4:E4"/>
    <mergeCell ref="A8:E8"/>
    <mergeCell ref="A9:E9"/>
    <mergeCell ref="B6:E6"/>
    <mergeCell ref="D18:E18"/>
    <mergeCell ref="D32:E32"/>
    <mergeCell ref="A10:E10"/>
  </mergeCells>
  <dataValidations xWindow="1353" yWindow="429"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0 A17 A31 A36 A1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7:A39 A22:A30 A13:A1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53" yWindow="429"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B39:B40 B36:B37 B26:B31 B22:B24 B12:B17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33" sqref="C3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Department of the Prime Minister and Cabinet</v>
      </c>
      <c r="C2" s="139"/>
      <c r="D2" s="139"/>
      <c r="E2" s="139"/>
    </row>
    <row r="3" spans="1:6" ht="31.5" x14ac:dyDescent="0.2">
      <c r="A3" s="3" t="s">
        <v>112</v>
      </c>
      <c r="B3" s="139" t="str">
        <f>'Summary and sign-off'!B3:F3</f>
        <v>Rebecca Kitteridge</v>
      </c>
      <c r="C3" s="139"/>
      <c r="D3" s="139"/>
      <c r="E3" s="139"/>
    </row>
    <row r="4" spans="1:6" ht="21" customHeight="1" x14ac:dyDescent="0.2">
      <c r="A4" s="3" t="s">
        <v>113</v>
      </c>
      <c r="B4" s="139">
        <f>'Summary and sign-off'!B4:F4</f>
        <v>45108</v>
      </c>
      <c r="C4" s="139"/>
      <c r="D4" s="139"/>
      <c r="E4" s="139"/>
    </row>
    <row r="5" spans="1:6" ht="21" customHeight="1" x14ac:dyDescent="0.2">
      <c r="A5" s="3" t="s">
        <v>114</v>
      </c>
      <c r="B5" s="139">
        <f>'Summary and sign-off'!B5:F5</f>
        <v>45473</v>
      </c>
      <c r="C5" s="139"/>
      <c r="D5" s="139"/>
      <c r="E5" s="139"/>
    </row>
    <row r="6" spans="1:6" ht="21" customHeight="1" x14ac:dyDescent="0.2">
      <c r="A6" s="3" t="s">
        <v>115</v>
      </c>
      <c r="B6" s="134" t="s">
        <v>82</v>
      </c>
      <c r="C6" s="134"/>
      <c r="D6" s="134"/>
      <c r="E6" s="134"/>
    </row>
    <row r="7" spans="1:6" ht="21" customHeight="1" x14ac:dyDescent="0.2">
      <c r="A7" s="3" t="s">
        <v>56</v>
      </c>
      <c r="B7" s="134" t="s">
        <v>84</v>
      </c>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t="s">
        <v>197</v>
      </c>
      <c r="D12" s="122"/>
      <c r="E12" s="123"/>
    </row>
    <row r="13" spans="1:6" s="2" customFormat="1" x14ac:dyDescent="0.2">
      <c r="A13" s="121"/>
      <c r="B13" s="118"/>
      <c r="C13" s="122"/>
      <c r="D13" s="122"/>
      <c r="E13" s="123"/>
    </row>
    <row r="14" spans="1:6" s="2" customFormat="1" x14ac:dyDescent="0.2">
      <c r="A14" s="121"/>
      <c r="B14" s="118"/>
      <c r="C14" s="122"/>
      <c r="D14" s="122"/>
      <c r="E14" s="123"/>
    </row>
    <row r="15" spans="1:6" s="2" customFormat="1" ht="11.25" hidden="1" customHeight="1" x14ac:dyDescent="0.2">
      <c r="A15" s="98"/>
      <c r="B15" s="95"/>
      <c r="C15" s="99"/>
      <c r="D15" s="99"/>
      <c r="E15" s="100"/>
    </row>
    <row r="16" spans="1:6" ht="34.5" customHeight="1" x14ac:dyDescent="0.2">
      <c r="A16" s="53" t="s">
        <v>144</v>
      </c>
      <c r="B16" s="62">
        <f>SUM(B11:B15)</f>
        <v>0</v>
      </c>
      <c r="C16" s="70" t="str">
        <f>IF(SUBTOTAL(3,B11:B15)=SUBTOTAL(103,B11:B15),'Summary and sign-off'!$A$48,'Summary and sign-off'!$A$49)</f>
        <v>Check - there are no hidden rows with data</v>
      </c>
      <c r="D16" s="140" t="str">
        <f>IF('Summary and sign-off'!F58='Summary and sign-off'!F54,'Summary and sign-off'!A51,'Summary and sign-off'!A50)</f>
        <v>Check - each entry provides sufficient information</v>
      </c>
      <c r="E16" s="140"/>
      <c r="F16" s="2"/>
    </row>
    <row r="17" spans="1:6" x14ac:dyDescent="0.2">
      <c r="A17" s="18"/>
      <c r="B17" s="17"/>
      <c r="C17" s="17"/>
      <c r="D17" s="17"/>
      <c r="E17" s="17"/>
    </row>
    <row r="18" spans="1:6" x14ac:dyDescent="0.2">
      <c r="A18" s="18" t="s">
        <v>74</v>
      </c>
      <c r="B18" s="19"/>
      <c r="C18" s="17"/>
      <c r="D18" s="17"/>
      <c r="E18" s="17"/>
    </row>
    <row r="19" spans="1:6" ht="12.75" customHeight="1" x14ac:dyDescent="0.2">
      <c r="A19" s="20" t="s">
        <v>145</v>
      </c>
      <c r="B19" s="20"/>
      <c r="C19" s="20"/>
      <c r="D19" s="20"/>
      <c r="E19" s="20"/>
    </row>
    <row r="20" spans="1:6" x14ac:dyDescent="0.2">
      <c r="A20" s="20" t="s">
        <v>146</v>
      </c>
      <c r="B20" s="20"/>
      <c r="C20" s="28"/>
      <c r="D20" s="28"/>
      <c r="E20" s="28"/>
    </row>
    <row r="21" spans="1:6" x14ac:dyDescent="0.2">
      <c r="A21" s="20" t="s">
        <v>80</v>
      </c>
      <c r="B21" s="19"/>
      <c r="C21" s="17"/>
      <c r="D21" s="17"/>
      <c r="E21" s="17"/>
      <c r="F21" s="17"/>
    </row>
    <row r="22" spans="1:6" x14ac:dyDescent="0.2">
      <c r="A22" s="20" t="s">
        <v>147</v>
      </c>
      <c r="B22" s="20"/>
      <c r="C22" s="28"/>
      <c r="D22" s="28"/>
      <c r="E22" s="28"/>
    </row>
    <row r="23" spans="1:6" ht="12.75" customHeight="1" x14ac:dyDescent="0.2">
      <c r="A23" s="20" t="s">
        <v>148</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D27" sqref="D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Department of the Prime Minister and Cabinet</v>
      </c>
      <c r="C2" s="139"/>
      <c r="D2" s="139"/>
      <c r="E2" s="139"/>
    </row>
    <row r="3" spans="1:6" ht="31.5" x14ac:dyDescent="0.2">
      <c r="A3" s="3" t="s">
        <v>149</v>
      </c>
      <c r="B3" s="139" t="str">
        <f>'Summary and sign-off'!B3:F3</f>
        <v>Rebecca Kitteridge</v>
      </c>
      <c r="C3" s="139"/>
      <c r="D3" s="139"/>
      <c r="E3" s="139"/>
    </row>
    <row r="4" spans="1:6" ht="21" customHeight="1" x14ac:dyDescent="0.2">
      <c r="A4" s="3" t="s">
        <v>113</v>
      </c>
      <c r="B4" s="139">
        <f>'Summary and sign-off'!B4:F4</f>
        <v>45108</v>
      </c>
      <c r="C4" s="139"/>
      <c r="D4" s="139"/>
      <c r="E4" s="139"/>
    </row>
    <row r="5" spans="1:6" ht="21" customHeight="1" x14ac:dyDescent="0.2">
      <c r="A5" s="3" t="s">
        <v>114</v>
      </c>
      <c r="B5" s="139">
        <f>'Summary and sign-off'!B5:F5</f>
        <v>45473</v>
      </c>
      <c r="C5" s="139"/>
      <c r="D5" s="139"/>
      <c r="E5" s="139"/>
    </row>
    <row r="6" spans="1:6" ht="21" customHeight="1" x14ac:dyDescent="0.2">
      <c r="A6" s="3" t="s">
        <v>115</v>
      </c>
      <c r="B6" s="134" t="s">
        <v>82</v>
      </c>
      <c r="C6" s="134"/>
      <c r="D6" s="134"/>
      <c r="E6" s="134"/>
      <c r="F6" s="23"/>
    </row>
    <row r="7" spans="1:6" ht="21" customHeight="1" x14ac:dyDescent="0.2">
      <c r="A7" s="3" t="s">
        <v>56</v>
      </c>
      <c r="B7" s="134" t="s">
        <v>84</v>
      </c>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32" t="s">
        <v>180</v>
      </c>
      <c r="B12" s="118">
        <v>891.54</v>
      </c>
      <c r="C12" s="122" t="s">
        <v>202</v>
      </c>
      <c r="D12" s="122" t="s">
        <v>203</v>
      </c>
      <c r="E12" s="123" t="s">
        <v>172</v>
      </c>
    </row>
    <row r="13" spans="1:6" s="2" customFormat="1" x14ac:dyDescent="0.2">
      <c r="A13" s="117">
        <v>45171</v>
      </c>
      <c r="B13" s="118">
        <v>179.13</v>
      </c>
      <c r="C13" s="122" t="s">
        <v>181</v>
      </c>
      <c r="D13" s="122" t="s">
        <v>183</v>
      </c>
      <c r="E13" s="123" t="s">
        <v>172</v>
      </c>
    </row>
    <row r="14" spans="1:6" s="2" customFormat="1" x14ac:dyDescent="0.2">
      <c r="A14" s="117"/>
      <c r="B14" s="118"/>
      <c r="C14" s="122"/>
      <c r="D14" s="117"/>
      <c r="E14" s="118"/>
    </row>
    <row r="15" spans="1:6" s="2" customFormat="1" x14ac:dyDescent="0.2">
      <c r="A15" s="117"/>
      <c r="B15" s="118"/>
      <c r="C15" s="122"/>
      <c r="D15" s="117"/>
      <c r="E15" s="118"/>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21"/>
      <c r="B21" s="118"/>
      <c r="C21" s="122"/>
      <c r="D21" s="122"/>
      <c r="E21" s="123"/>
    </row>
    <row r="22" spans="1:6" s="2" customFormat="1" x14ac:dyDescent="0.2">
      <c r="A22" s="121"/>
      <c r="B22" s="118"/>
      <c r="C22" s="122"/>
      <c r="D22" s="122"/>
      <c r="E22" s="123"/>
    </row>
    <row r="23" spans="1:6" s="2" customFormat="1" hidden="1" x14ac:dyDescent="0.2">
      <c r="A23" s="98"/>
      <c r="B23" s="95"/>
      <c r="C23" s="99"/>
      <c r="D23" s="99"/>
      <c r="E23" s="100"/>
    </row>
    <row r="24" spans="1:6" ht="34.5" customHeight="1" x14ac:dyDescent="0.2">
      <c r="A24" s="53" t="s">
        <v>154</v>
      </c>
      <c r="B24" s="62">
        <f>SUM(B11:B23)</f>
        <v>1070.67</v>
      </c>
      <c r="C24" s="70" t="str">
        <f>IF(SUBTOTAL(3,B11:B23)=SUBTOTAL(103,B11:B23),'Summary and sign-off'!$A$48,'Summary and sign-off'!$A$49)</f>
        <v>Check - there are no hidden rows with data</v>
      </c>
      <c r="D24" s="140" t="str">
        <f>IF('Summary and sign-off'!F59='Summary and sign-off'!F54,'Summary and sign-off'!A51,'Summary and sign-off'!A50)</f>
        <v>Check - each entry provides sufficient information</v>
      </c>
      <c r="E24" s="140"/>
    </row>
    <row r="25" spans="1:6" ht="14.1" customHeight="1" x14ac:dyDescent="0.2">
      <c r="B25" s="17"/>
      <c r="C25" s="17"/>
      <c r="D25" s="17"/>
      <c r="E25" s="17"/>
    </row>
    <row r="26" spans="1:6" x14ac:dyDescent="0.2">
      <c r="A26" s="18" t="s">
        <v>155</v>
      </c>
      <c r="B26" s="17"/>
      <c r="C26" s="17"/>
      <c r="D26" s="17"/>
      <c r="E26" s="17"/>
    </row>
    <row r="27" spans="1:6" ht="12.6" customHeight="1" x14ac:dyDescent="0.2">
      <c r="A27" s="20" t="s">
        <v>133</v>
      </c>
      <c r="B27" s="17"/>
      <c r="C27" s="17"/>
      <c r="D27" s="17"/>
      <c r="E27" s="17"/>
    </row>
    <row r="28" spans="1:6" x14ac:dyDescent="0.2">
      <c r="A28" s="20" t="s">
        <v>80</v>
      </c>
      <c r="B28" s="19"/>
      <c r="C28" s="17"/>
      <c r="D28" s="17"/>
      <c r="E28" s="17"/>
      <c r="F28" s="17"/>
    </row>
    <row r="29" spans="1:6" x14ac:dyDescent="0.2">
      <c r="A29" s="20" t="s">
        <v>147</v>
      </c>
      <c r="C29" s="17"/>
      <c r="D29" s="17"/>
      <c r="E29" s="17"/>
      <c r="F29" s="17"/>
    </row>
    <row r="30" spans="1:6" ht="12.75" customHeight="1" x14ac:dyDescent="0.2">
      <c r="A30" s="20" t="s">
        <v>148</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x14ac:dyDescent="0.2"/>
  </sheetData>
  <sheetProtection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15: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B15:B23 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6"/>
  <sheetViews>
    <sheetView tabSelected="1" zoomScaleNormal="100" workbookViewId="0">
      <selection activeCell="B16" sqref="B16"/>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Department of the Prime Minister and Cabinet</v>
      </c>
      <c r="C2" s="139"/>
      <c r="D2" s="139"/>
      <c r="E2" s="139"/>
      <c r="F2" s="139"/>
    </row>
    <row r="3" spans="1:6" ht="31.5" x14ac:dyDescent="0.2">
      <c r="A3" s="3" t="s">
        <v>112</v>
      </c>
      <c r="B3" s="139" t="str">
        <f>'Summary and sign-off'!B3:F3</f>
        <v>Rebecca Kitteridge</v>
      </c>
      <c r="C3" s="139"/>
      <c r="D3" s="139"/>
      <c r="E3" s="139"/>
      <c r="F3" s="139"/>
    </row>
    <row r="4" spans="1:6" ht="21" customHeight="1" x14ac:dyDescent="0.2">
      <c r="A4" s="3" t="s">
        <v>113</v>
      </c>
      <c r="B4" s="139">
        <f>'Summary and sign-off'!B4:F4</f>
        <v>45108</v>
      </c>
      <c r="C4" s="139"/>
      <c r="D4" s="139"/>
      <c r="E4" s="139"/>
      <c r="F4" s="139"/>
    </row>
    <row r="5" spans="1:6" ht="21" customHeight="1" x14ac:dyDescent="0.2">
      <c r="A5" s="3" t="s">
        <v>114</v>
      </c>
      <c r="B5" s="139">
        <f>'Summary and sign-off'!B5:F5</f>
        <v>45473</v>
      </c>
      <c r="C5" s="139"/>
      <c r="D5" s="139"/>
      <c r="E5" s="139"/>
      <c r="F5" s="139"/>
    </row>
    <row r="6" spans="1:6" ht="21" customHeight="1" x14ac:dyDescent="0.2">
      <c r="A6" s="3" t="s">
        <v>157</v>
      </c>
      <c r="B6" s="134" t="s">
        <v>81</v>
      </c>
      <c r="C6" s="134"/>
      <c r="D6" s="134"/>
      <c r="E6" s="134"/>
      <c r="F6" s="134"/>
    </row>
    <row r="7" spans="1:6" ht="21" customHeight="1" x14ac:dyDescent="0.2">
      <c r="A7" s="3" t="s">
        <v>56</v>
      </c>
      <c r="B7" s="134" t="s">
        <v>84</v>
      </c>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x14ac:dyDescent="0.2">
      <c r="A11" s="117"/>
      <c r="B11" s="122"/>
      <c r="C11" s="125"/>
      <c r="D11" s="122"/>
      <c r="E11" s="126"/>
      <c r="F11" s="127"/>
    </row>
    <row r="12" spans="1:6" s="2" customFormat="1" x14ac:dyDescent="0.2">
      <c r="A12" s="117"/>
      <c r="B12" s="124"/>
      <c r="C12" s="125"/>
      <c r="D12" s="122"/>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hidden="1" x14ac:dyDescent="0.2">
      <c r="A20" s="94"/>
      <c r="B20" s="99"/>
      <c r="C20" s="101"/>
      <c r="D20" s="99"/>
      <c r="E20" s="102"/>
      <c r="F20" s="100"/>
    </row>
    <row r="21" spans="1:7" ht="34.5" customHeight="1" x14ac:dyDescent="0.2">
      <c r="A21" s="113" t="s">
        <v>165</v>
      </c>
      <c r="B21" s="114" t="s">
        <v>166</v>
      </c>
      <c r="C21" s="115">
        <f>C22+C23</f>
        <v>0</v>
      </c>
      <c r="D21" s="116" t="str">
        <f>IF(SUBTOTAL(3,C11:C20)=SUBTOTAL(103,C11:C20),'Summary and sign-off'!$A$48,'Summary and sign-off'!$A$49)</f>
        <v>Check - there are no hidden rows with data</v>
      </c>
      <c r="E21" s="140" t="str">
        <f>IF('Summary and sign-off'!F60='Summary and sign-off'!F54,'Summary and sign-off'!A52,'Summary and sign-off'!A50)</f>
        <v>Check - each entry provides sufficient information</v>
      </c>
      <c r="F21" s="140"/>
      <c r="G21" s="2"/>
    </row>
    <row r="22" spans="1:7" ht="25.5" customHeight="1" x14ac:dyDescent="0.25">
      <c r="A22" s="54"/>
      <c r="B22" s="55" t="s">
        <v>97</v>
      </c>
      <c r="C22" s="56">
        <f>COUNTIF(C11:C20,'Summary and sign-off'!A45)</f>
        <v>0</v>
      </c>
      <c r="D22" s="14"/>
      <c r="E22" s="15"/>
      <c r="F22" s="16"/>
    </row>
    <row r="23" spans="1:7" ht="25.5" customHeight="1" x14ac:dyDescent="0.25">
      <c r="A23" s="54"/>
      <c r="B23" s="55" t="s">
        <v>98</v>
      </c>
      <c r="C23" s="56">
        <f>COUNTIF(C11:C20,'Summary and sign-off'!A46)</f>
        <v>0</v>
      </c>
      <c r="D23" s="14"/>
      <c r="E23" s="15"/>
      <c r="F23" s="16"/>
    </row>
    <row r="24" spans="1:7" x14ac:dyDescent="0.2">
      <c r="A24" s="17"/>
      <c r="B24" s="18"/>
      <c r="C24" s="17"/>
      <c r="D24" s="19"/>
      <c r="E24" s="19"/>
      <c r="F24" s="17"/>
    </row>
    <row r="25" spans="1:7" x14ac:dyDescent="0.2">
      <c r="A25" s="18" t="s">
        <v>155</v>
      </c>
      <c r="B25" s="18"/>
      <c r="C25" s="18"/>
      <c r="D25" s="18"/>
      <c r="E25" s="18"/>
      <c r="F25" s="18"/>
    </row>
    <row r="26" spans="1:7" ht="12.6" customHeight="1" x14ac:dyDescent="0.2">
      <c r="A26" s="20" t="s">
        <v>133</v>
      </c>
      <c r="B26" s="17"/>
      <c r="C26" s="17"/>
      <c r="D26" s="17"/>
      <c r="E26" s="17"/>
    </row>
    <row r="27" spans="1:7" x14ac:dyDescent="0.2">
      <c r="A27" s="20" t="s">
        <v>80</v>
      </c>
      <c r="B27" s="19"/>
      <c r="C27" s="17"/>
      <c r="D27" s="17"/>
      <c r="E27" s="17"/>
      <c r="F27" s="17"/>
    </row>
    <row r="28" spans="1:7" x14ac:dyDescent="0.2">
      <c r="A28" s="20" t="s">
        <v>167</v>
      </c>
      <c r="B28" s="21"/>
      <c r="C28" s="21"/>
      <c r="D28" s="21"/>
      <c r="E28" s="21"/>
      <c r="F28" s="21"/>
    </row>
    <row r="29" spans="1:7" ht="12.75" customHeight="1" x14ac:dyDescent="0.2">
      <c r="A29" s="20" t="s">
        <v>168</v>
      </c>
      <c r="B29" s="17"/>
      <c r="C29" s="17"/>
      <c r="D29" s="17"/>
      <c r="E29" s="17"/>
      <c r="F29" s="17"/>
    </row>
    <row r="30" spans="1:7" ht="12.95" customHeight="1" x14ac:dyDescent="0.2">
      <c r="A30" s="20" t="s">
        <v>169</v>
      </c>
      <c r="B30" s="17"/>
      <c r="C30" s="17"/>
      <c r="D30" s="17"/>
      <c r="E30" s="17"/>
      <c r="F30" s="17"/>
    </row>
    <row r="31" spans="1:7" x14ac:dyDescent="0.2">
      <c r="A31" s="20" t="s">
        <v>170</v>
      </c>
      <c r="C31" s="17"/>
      <c r="D31" s="17"/>
      <c r="E31" s="17"/>
      <c r="F31" s="17"/>
    </row>
    <row r="32" spans="1:7" ht="12.75" customHeight="1" x14ac:dyDescent="0.2">
      <c r="A32" s="20" t="s">
        <v>148</v>
      </c>
      <c r="B32" s="20"/>
      <c r="C32" s="22"/>
      <c r="D32" s="22"/>
      <c r="E32" s="22"/>
      <c r="F32" s="22"/>
    </row>
    <row r="33" spans="1:6" ht="12.75" customHeight="1" x14ac:dyDescent="0.2">
      <c r="A33" s="20"/>
      <c r="B33" s="20"/>
      <c r="C33" s="22"/>
      <c r="D33" s="22"/>
      <c r="E33" s="22"/>
      <c r="F33" s="22"/>
    </row>
    <row r="34" spans="1:6" ht="12.75" hidden="1" customHeight="1" x14ac:dyDescent="0.2">
      <c r="A34" s="20"/>
      <c r="B34" s="20"/>
      <c r="C34" s="22"/>
      <c r="D34" s="22"/>
      <c r="E34" s="22"/>
      <c r="F34" s="22"/>
    </row>
    <row r="37" spans="1:6" hidden="1" x14ac:dyDescent="0.2">
      <c r="A37" s="18"/>
      <c r="B37" s="18"/>
      <c r="C37" s="18"/>
      <c r="D37" s="18"/>
      <c r="E37" s="18"/>
      <c r="F37" s="18"/>
    </row>
    <row r="38" spans="1:6" hidden="1" x14ac:dyDescent="0.2">
      <c r="A38" s="18"/>
      <c r="B38" s="18"/>
      <c r="C38" s="18"/>
      <c r="D38" s="18"/>
      <c r="E38" s="18"/>
      <c r="F38" s="18"/>
    </row>
    <row r="39" spans="1:6" hidden="1" x14ac:dyDescent="0.2">
      <c r="A39" s="18"/>
      <c r="B39" s="18"/>
      <c r="C39" s="18"/>
      <c r="D39" s="18"/>
      <c r="E39" s="18"/>
      <c r="F39" s="18"/>
    </row>
    <row r="40" spans="1:6" hidden="1" x14ac:dyDescent="0.2">
      <c r="A40" s="18"/>
      <c r="B40" s="18"/>
      <c r="C40" s="18"/>
      <c r="D40" s="18"/>
      <c r="E40" s="18"/>
      <c r="F40" s="18"/>
    </row>
    <row r="41" spans="1:6" hidden="1" x14ac:dyDescent="0.2">
      <c r="A41" s="18"/>
      <c r="B41" s="18"/>
      <c r="C41" s="18"/>
      <c r="D41" s="18"/>
      <c r="E41" s="18"/>
      <c r="F41" s="18"/>
    </row>
    <row r="42" spans="1:6" x14ac:dyDescent="0.2"/>
    <row r="43" spans="1:6" x14ac:dyDescent="0.2"/>
    <row r="44" spans="1:6" x14ac:dyDescent="0.2"/>
    <row r="45" spans="1:6" x14ac:dyDescent="0.2"/>
    <row r="46" spans="1:6" x14ac:dyDescent="0.2"/>
  </sheetData>
  <sheetProtection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C11:C20</xm:sqref>
        </x14:dataValidation>
        <x14:dataValidation type="list" errorStyle="information" operator="greaterThan" allowBlank="1" showInputMessage="1" prompt="Provide specific $ value if possible" xr:uid="{00000000-0002-0000-0500-000003000000}">
          <x14:formula1>
            <xm:f>'Summary and sign-off'!$A$39:$A$44</xm:f>
          </x14:formula1>
          <xm:sqref>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12165527-d881-4234-97f9-ee139a3f0c3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Gill Lockhart [DPMC]</cp:lastModifiedBy>
  <cp:revision/>
  <cp:lastPrinted>2024-07-25T19:54:02Z</cp:lastPrinted>
  <dcterms:created xsi:type="dcterms:W3CDTF">2010-10-17T20:59:02Z</dcterms:created>
  <dcterms:modified xsi:type="dcterms:W3CDTF">2024-07-26T02:50:26Z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