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amlet\UserShares\dpmc\data\LockhartG\Documents\CE Expenses 2023-24\"/>
    </mc:Choice>
  </mc:AlternateContent>
  <xr:revisionPtr revIDLastSave="0" documentId="13_ncr:1_{075D2982-7897-492D-8B02-CF72D5D07ECC}"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benefits'!$A$1:$F$31</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D20" i="4"/>
  <c r="C25" i="3"/>
  <c r="C25" i="2"/>
  <c r="C55" i="1"/>
  <c r="C27" i="1"/>
  <c r="E60" i="13" l="1"/>
  <c r="C60" i="13"/>
  <c r="C22" i="4"/>
  <c r="C21" i="4"/>
  <c r="B60" i="13" l="1"/>
  <c r="B59" i="13"/>
  <c r="D59" i="13"/>
  <c r="B58" i="13"/>
  <c r="D58" i="13"/>
  <c r="D57" i="13"/>
  <c r="B57" i="13"/>
  <c r="D55" i="13"/>
  <c r="B55" i="13"/>
  <c r="B2" i="4"/>
  <c r="B3" i="4"/>
  <c r="B2" i="3"/>
  <c r="B3" i="3"/>
  <c r="B2" i="2"/>
  <c r="B3" i="2"/>
  <c r="B2" i="1"/>
  <c r="B3" i="1"/>
  <c r="F58" i="13" l="1"/>
  <c r="D25" i="2" s="1"/>
  <c r="F60" i="13"/>
  <c r="E20" i="4" s="1"/>
  <c r="F59" i="13"/>
  <c r="D25" i="3" s="1"/>
  <c r="F57" i="13"/>
  <c r="D55" i="1" s="1"/>
  <c r="F55" i="13"/>
  <c r="D27" i="1" s="1"/>
  <c r="D56" i="13" s="1"/>
  <c r="C13" i="13"/>
  <c r="C12" i="13"/>
  <c r="C11" i="13"/>
  <c r="C16" i="13" l="1"/>
  <c r="C17" i="13"/>
  <c r="B5" i="4" l="1"/>
  <c r="B4" i="4"/>
  <c r="B5" i="3"/>
  <c r="B4" i="3"/>
  <c r="B5" i="2"/>
  <c r="B4" i="2"/>
  <c r="B5" i="1"/>
  <c r="B4" i="1"/>
  <c r="C15" i="13" l="1"/>
  <c r="F12" i="13" l="1"/>
  <c r="C20" i="4"/>
  <c r="F11" i="13" s="1"/>
  <c r="F13" i="13" l="1"/>
  <c r="B55" i="1"/>
  <c r="B17" i="13" s="1"/>
  <c r="B27" i="1"/>
  <c r="B15" i="13" l="1"/>
  <c r="C41" i="1"/>
  <c r="B56" i="13"/>
  <c r="F56" i="13" s="1"/>
  <c r="D41" i="1" s="1"/>
  <c r="B16" i="13"/>
  <c r="B25" i="3"/>
  <c r="B13" i="13" s="1"/>
  <c r="B25" i="2"/>
  <c r="B12" i="13" s="1"/>
  <c r="B11" i="13" l="1"/>
  <c r="B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<sst xmlns="http://schemas.openxmlformats.org/spreadsheetml/2006/main" count="293" uniqueCount="221">
  <si>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</si>
  <si>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</si>
  <si>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</si>
  <si>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</si>
  <si>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</si>
  <si>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</si>
  <si>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</si>
  <si>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</si>
  <si>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</si>
  <si>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</si>
  <si>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</si>
  <si>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</si>
  <si>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</si>
  <si>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</si>
  <si>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</si>
  <si>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</si>
  <si>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</si>
  <si>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</si>
  <si>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</si>
  <si>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</si>
  <si>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</si>
  <si>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</si>
  <si>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</si>
  <si>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</si>
  <si>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</si>
  <si>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</si>
  <si>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</si>
  <si>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</si>
  <si>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</si>
  <si>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</si>
  <si>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</si>
  <si>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</si>
  <si>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</si>
  <si>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</si>
  <si>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</si>
  <si>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</si>
  <si>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</si>
  <si>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</si>
  <si>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</si>
  <si>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</si>
  <si>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</si>
  <si>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</si>
  <si>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</si>
  <si>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</si>
  <si>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</si>
  <si>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</si>
  <si>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</si>
  <si>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</si>
  <si>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</si>
  <si>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</si>
  <si>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</si>
  <si>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</si>
  <si>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</si>
  <si>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</si>
  <si>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</si>
  <si>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</si>
  <si>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</si>
  <si>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</si>
  <si>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</si>
  <si>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</si>
  <si>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</si>
  <si>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</si>
  <si>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</si>
  <si>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</si>
  <si>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</si>
  <si>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</si>
  <si>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</si>
  <si>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</si>
  <si>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</si>
  <si>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</si>
  <si>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</si>
  <si>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</si>
  <si>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</si>
  <si>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</si>
  <si>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</si>
  <si>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</si>
  <si>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</si>
  <si>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</si>
  <si>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</si>
  <si>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</si>
  <si>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</si>
  <si>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</si>
  <si>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</si>
  <si>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</si>
  <si>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</si>
  <si>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</si>
  <si>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</si>
  <si>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</si>
  <si>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</si>
  <si>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</si>
  <si>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</si>
  <si>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</si>
  <si>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</si>
  <si>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</si>
  <si>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</si>
  <si>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</si>
  <si>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</si>
  <si>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</si>
  <si>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</si>
  <si>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</si>
  <si>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</si>
  <si>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</si>
  <si>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</si>
  <si>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</si>
  <si>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</si>
  <si>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</si>
  <si>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</si>
  <si>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</si>
  <si>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</si>
  <si>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</si>
  <si>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</si>
  <si>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</si>
  <si>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</si>
  <si>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</si>
  <si>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</si>
  <si>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</si>
  <si>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</si>
  <si>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</si>
  <si>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</si>
  <si>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</si>
  <si>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</si>
  <si>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</si>
  <si>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</si>
  <si>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</si>
  <si>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</si>
  <si>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</si>
  <si>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</si>
  <si>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</si>
  <si>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</si>
  <si>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</si>
  <si>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</si>
  <si>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</si>
  <si>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</si>
  <si>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</si>
  <si>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</si>
  <si>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</si>
  <si>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</si>
  <si>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</si>
  <si>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</si>
  <si>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</si>
  <si>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</si>
  <si>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</si>
  <si>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</si>
  <si>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</si>
  <si>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</si>
  <si>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</si>
  <si>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</si>
  <si>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</si>
  <si>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</si>
  <si>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</si>
  <si>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</si>
  <si>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</si>
  <si>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</si>
  <si>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</si>
  <si>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</si>
  <si>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</si>
  <si>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</si>
  <si>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</si>
  <si>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</si>
  <si>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</si>
  <si>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</si>
  <si>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</si>
  <si>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</si>
  <si>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</si>
  <si>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</si>
  <si>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</si>
  <si>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</si>
  <si>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</si>
  <si>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</si>
  <si>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</si>
  <si>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</si>
  <si>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Department of the Prime Minister and Cabinet</t>
  </si>
  <si>
    <t>Wellington</t>
  </si>
  <si>
    <t>N/A</t>
  </si>
  <si>
    <t xml:space="preserve">Wellington - Auckland </t>
  </si>
  <si>
    <t xml:space="preserve">Airfares </t>
  </si>
  <si>
    <t xml:space="preserve">Auckland  </t>
  </si>
  <si>
    <t xml:space="preserve">Taxi </t>
  </si>
  <si>
    <t>Diplomatic Passport Photo</t>
  </si>
  <si>
    <t>Ben King</t>
  </si>
  <si>
    <t>12 April 2024 to 21 April 2024</t>
  </si>
  <si>
    <t>Airfares</t>
  </si>
  <si>
    <t xml:space="preserve">Auckland - Singapore - Thailand - Philippines - Auckland </t>
  </si>
  <si>
    <t>Ticket agent and travel agent fees</t>
  </si>
  <si>
    <t>Uber to airport</t>
  </si>
  <si>
    <t>Uber</t>
  </si>
  <si>
    <t xml:space="preserve">Wellington  </t>
  </si>
  <si>
    <t>Travel agent fee</t>
  </si>
  <si>
    <t>Accommodation Novotel Auckland - on return from SE Asia</t>
  </si>
  <si>
    <t>Hotel</t>
  </si>
  <si>
    <t xml:space="preserve">Auckland </t>
  </si>
  <si>
    <t>Taxi to Whenuapai to connect with Defence Force flight</t>
  </si>
  <si>
    <t>Taxi Whenuapai to hotel</t>
  </si>
  <si>
    <t>Taxi airport to home</t>
  </si>
  <si>
    <t>Flight Wellington to Auckland (to connect with International travel)</t>
  </si>
  <si>
    <t>Contingency flights to South East Asia - travel with PM</t>
  </si>
  <si>
    <t>Flight Auckland to Wellington (after SE Asia travel with PM)</t>
  </si>
  <si>
    <t>Auckland - Wellington</t>
  </si>
  <si>
    <t>Laundry charges - SE Asia travel</t>
  </si>
  <si>
    <t>Hotel charges</t>
  </si>
  <si>
    <t>Lunch while travelling - SE Asia travel</t>
  </si>
  <si>
    <t>SE Asia</t>
  </si>
  <si>
    <t>Singapore</t>
  </si>
  <si>
    <t>Coffee while travelling - SE Asia travel</t>
  </si>
  <si>
    <t xml:space="preserve">Singapore </t>
  </si>
  <si>
    <t>Coffee - 3 people</t>
  </si>
  <si>
    <t>Lunch - one person</t>
  </si>
  <si>
    <t>Lunch for 7</t>
  </si>
  <si>
    <t xml:space="preserve">Bellamy's, Parliament </t>
  </si>
  <si>
    <t>Lunch hosted by Asia NZ Foundation</t>
  </si>
  <si>
    <t>Asia NZ Foundation</t>
  </si>
  <si>
    <t>Dinner hosted by Australian High Commissioner</t>
  </si>
  <si>
    <t>Australian High Commissioner</t>
  </si>
  <si>
    <t>21 - 22 July 24</t>
  </si>
  <si>
    <t>NZ-Queensland Rapid Mass Transit Summit</t>
  </si>
  <si>
    <t>Meta Moto</t>
  </si>
  <si>
    <t>Cellphone and data subscription</t>
  </si>
  <si>
    <t>Phone and data costs</t>
  </si>
  <si>
    <t>Travel to Government House for meeting</t>
  </si>
  <si>
    <t>Glenn McStay Chief Financial Officer</t>
  </si>
  <si>
    <t>Hosting Under Secretary of State, Home Office, United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</si>
</sst>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49">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62"/>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5"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27"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26"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scale="60"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1" t="s">
        <v>51</v>
      </c>
      <c r="B1" s="131"/>
      <c r="C1" s="131"/>
      <c r="D1" s="131"/>
      <c r="E1" s="131"/>
      <c r="F1" s="131"/>
      <c r="G1" s="17"/>
      <c r="H1" s="17"/>
      <c r="I1" s="17"/>
      <c r="J1" s="17"/>
      <c r="K1" s="17"/>
    </row>
    <row r="2" spans="1:11" ht="21" customHeight="1" x14ac:dyDescent="0.2">
      <c r="A2" s="3" t="s">
        <v>52</v>
      </c>
      <c r="B2" s="132" t="s">
        <v>171</v>
      </c>
      <c r="C2" s="132"/>
      <c r="D2" s="132"/>
      <c r="E2" s="132"/>
      <c r="F2" s="132"/>
      <c r="G2" s="17"/>
      <c r="H2" s="17"/>
      <c r="I2" s="17"/>
      <c r="J2" s="17"/>
      <c r="K2" s="17"/>
    </row>
    <row r="3" spans="1:11" ht="15.75" x14ac:dyDescent="0.2">
      <c r="A3" s="3" t="s">
        <v>53</v>
      </c>
      <c r="B3" s="132" t="s">
        <v>179</v>
      </c>
      <c r="C3" s="132"/>
      <c r="D3" s="132"/>
      <c r="E3" s="132"/>
      <c r="F3" s="132"/>
      <c r="G3" s="17"/>
      <c r="H3" s="17"/>
      <c r="I3" s="17"/>
      <c r="J3" s="17"/>
      <c r="K3" s="17"/>
    </row>
    <row r="4" spans="1:11" ht="21" customHeight="1" x14ac:dyDescent="0.2">
      <c r="A4" s="3" t="s">
        <v>54</v>
      </c>
      <c r="B4" s="133">
        <v>45390</v>
      </c>
      <c r="C4" s="133"/>
      <c r="D4" s="133"/>
      <c r="E4" s="133"/>
      <c r="F4" s="133"/>
      <c r="G4" s="17"/>
      <c r="H4" s="17"/>
      <c r="I4" s="17"/>
      <c r="J4" s="17"/>
      <c r="K4" s="17"/>
    </row>
    <row r="5" spans="1:11" ht="21" customHeight="1" x14ac:dyDescent="0.2">
      <c r="A5" s="3" t="s">
        <v>55</v>
      </c>
      <c r="B5" s="133">
        <v>45473</v>
      </c>
      <c r="C5" s="133"/>
      <c r="D5" s="133"/>
      <c r="E5" s="133"/>
      <c r="F5" s="133"/>
      <c r="G5" s="17"/>
      <c r="H5" s="17"/>
      <c r="I5" s="17"/>
      <c r="J5" s="17"/>
      <c r="K5" s="17"/>
    </row>
    <row r="6" spans="1:11" ht="21" customHeight="1" x14ac:dyDescent="0.2">
      <c r="A6" s="3" t="s">
        <v>56</v>
      </c>
      <c r="B6" s="130" t="str">
        <f>IF(AND(Travel!B7&lt;&gt;A30,Hospitality!B7&lt;&gt;A30,'All other expenses'!B7&lt;&gt;A30,'Gifts and benefits'!B7&lt;&gt;A30),A31,IF(AND(Travel!B7=A30,Hospitality!B7=A30,'All other expenses'!B7=A30,'Gifts and benefits'!B7=A30),A33,A32))</f>
        <v>Data and totals checked on all sheets</v>
      </c>
      <c r="C6" s="130"/>
      <c r="D6" s="130"/>
      <c r="E6" s="130"/>
      <c r="F6" s="130"/>
      <c r="G6" s="23"/>
      <c r="H6" s="17"/>
      <c r="I6" s="17"/>
      <c r="J6" s="17"/>
      <c r="K6" s="17"/>
    </row>
    <row r="7" spans="1:11" ht="31.5" x14ac:dyDescent="0.2">
      <c r="A7" s="3" t="s">
        <v>57</v>
      </c>
      <c r="B7" s="129" t="s">
        <v>90</v>
      </c>
      <c r="C7" s="129"/>
      <c r="D7" s="129"/>
      <c r="E7" s="129"/>
      <c r="F7" s="129"/>
      <c r="G7" s="23"/>
      <c r="H7" s="17"/>
      <c r="I7" s="17"/>
      <c r="J7" s="17"/>
      <c r="K7" s="17"/>
    </row>
    <row r="8" spans="1:11" ht="25.5" customHeight="1" x14ac:dyDescent="0.2">
      <c r="A8" s="3" t="s">
        <v>59</v>
      </c>
      <c r="B8" s="129" t="s">
        <v>219</v>
      </c>
      <c r="C8" s="129"/>
      <c r="D8" s="129"/>
      <c r="E8" s="129"/>
      <c r="F8" s="129"/>
      <c r="G8" s="23"/>
      <c r="H8" s="17"/>
      <c r="I8" s="17"/>
      <c r="J8" s="17"/>
      <c r="K8" s="17"/>
    </row>
    <row r="9" spans="1:11" ht="66.75" customHeight="1" x14ac:dyDescent="0.2">
      <c r="A9" s="128" t="s">
        <v>61</v>
      </c>
      <c r="B9" s="128"/>
      <c r="C9" s="128"/>
      <c r="D9" s="128"/>
      <c r="E9" s="128"/>
      <c r="F9" s="128"/>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6406.7700000000013</v>
      </c>
      <c r="C11" s="66" t="str">
        <f>IF(Travel!B6="",A34,Travel!B6)</f>
        <v>Figures exclude GST</v>
      </c>
      <c r="D11" s="6"/>
      <c r="E11" s="8" t="s">
        <v>67</v>
      </c>
      <c r="F11" s="33">
        <f>'Gifts and benefits'!C20</f>
        <v>3</v>
      </c>
      <c r="G11" s="29"/>
      <c r="H11" s="29"/>
      <c r="I11" s="29"/>
      <c r="J11" s="29"/>
      <c r="K11" s="29"/>
    </row>
    <row r="12" spans="1:11" ht="27.75" customHeight="1" x14ac:dyDescent="0.2">
      <c r="A12" s="8" t="s">
        <v>24</v>
      </c>
      <c r="B12" s="59">
        <f>Hospitality!B25</f>
        <v>472.61</v>
      </c>
      <c r="C12" s="66" t="str">
        <f>IF(Hospitality!B6="",A34,Hospitality!B6)</f>
        <v>Figures exclude GST</v>
      </c>
      <c r="D12" s="6"/>
      <c r="E12" s="8" t="s">
        <v>68</v>
      </c>
      <c r="F12" s="33">
        <f>'Gifts and benefits'!C21</f>
        <v>0</v>
      </c>
      <c r="G12" s="29"/>
      <c r="H12" s="29"/>
      <c r="I12" s="29"/>
      <c r="J12" s="29"/>
      <c r="K12" s="29"/>
    </row>
    <row r="13" spans="1:11" ht="27.75" customHeight="1" x14ac:dyDescent="0.2">
      <c r="A13" s="8" t="s">
        <v>69</v>
      </c>
      <c r="B13" s="59">
        <f>'All other expenses'!B25</f>
        <v>344.01</v>
      </c>
      <c r="C13" s="66" t="str">
        <f>IF('All other expenses'!B6="",A34,'All other expenses'!B6)</f>
        <v>Figures exclude GST</v>
      </c>
      <c r="D13" s="6"/>
      <c r="E13" s="8" t="s">
        <v>70</v>
      </c>
      <c r="F13" s="33">
        <f>'Gifts and benefits'!C22</f>
        <v>3</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Travel!B27</f>
        <v>6392.880000000001</v>
      </c>
      <c r="C15" s="68" t="str">
        <f>C11</f>
        <v>Figures exclude GST</v>
      </c>
      <c r="D15" s="6"/>
      <c r="E15" s="6"/>
      <c r="F15" s="35"/>
      <c r="G15" s="17"/>
      <c r="H15" s="17"/>
      <c r="I15" s="17"/>
      <c r="J15" s="17"/>
      <c r="K15" s="17"/>
    </row>
    <row r="16" spans="1:11" ht="27.75" customHeight="1" x14ac:dyDescent="0.2">
      <c r="A16" s="9" t="s">
        <v>72</v>
      </c>
      <c r="B16" s="61">
        <f>Travel!B41</f>
        <v>0</v>
      </c>
      <c r="C16" s="68" t="str">
        <f>C11</f>
        <v>Figures exclude GST</v>
      </c>
      <c r="D16" s="36"/>
      <c r="E16" s="6"/>
      <c r="F16" s="37"/>
      <c r="G16" s="17"/>
      <c r="H16" s="17"/>
      <c r="I16" s="17"/>
      <c r="J16" s="17"/>
      <c r="K16" s="17"/>
    </row>
    <row r="17" spans="1:11" ht="27.75" customHeight="1" x14ac:dyDescent="0.2">
      <c r="A17" s="9" t="s">
        <v>73</v>
      </c>
      <c r="B17" s="61">
        <f>Travel!B55</f>
        <v>13.89</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COUNT(Travel!B12:B25)</f>
        <v>14</v>
      </c>
      <c r="C55" s="75"/>
      <c r="D55" s="75">
        <f>COUNTIF(Travel!D12:D25,"*")</f>
        <v>11</v>
      </c>
      <c r="E55" s="76"/>
      <c r="F55" s="76" t="b">
        <f>MIN(B55,D55)=MAX(B55,D55)</f>
        <v>0</v>
      </c>
      <c r="G55" s="17"/>
      <c r="H55" s="17"/>
      <c r="I55" s="17"/>
      <c r="J55" s="17"/>
      <c r="K55" s="17"/>
    </row>
    <row r="56" spans="1:11" hidden="1" x14ac:dyDescent="0.2">
      <c r="A56" s="83" t="s">
        <v>106</v>
      </c>
      <c r="B56" s="75">
        <f>COUNT(Travel!B14:B40)</f>
        <v>13</v>
      </c>
      <c r="C56" s="75"/>
      <c r="D56" s="75">
        <f>COUNTIF(Travel!D14:D40,"*")</f>
        <v>12</v>
      </c>
      <c r="E56" s="76"/>
      <c r="F56" s="76" t="b">
        <f>MIN(B56,D56)=MAX(B56,D56)</f>
        <v>0</v>
      </c>
    </row>
    <row r="57" spans="1:11" hidden="1" x14ac:dyDescent="0.2">
      <c r="A57" s="84"/>
      <c r="B57" s="75">
        <f>COUNT(Travel!B45:B54)</f>
        <v>1</v>
      </c>
      <c r="C57" s="75"/>
      <c r="D57" s="75">
        <f>COUNTIF(Travel!D45:D54,"*")</f>
        <v>1</v>
      </c>
      <c r="E57" s="76"/>
      <c r="F57" s="76" t="b">
        <f>MIN(B57,D57)=MAX(B57,D57)</f>
        <v>1</v>
      </c>
    </row>
    <row r="58" spans="1:11" hidden="1" x14ac:dyDescent="0.2">
      <c r="A58" s="85" t="s">
        <v>107</v>
      </c>
      <c r="B58" s="77">
        <f>COUNT(Hospitality!B11:B24)</f>
        <v>1</v>
      </c>
      <c r="C58" s="77"/>
      <c r="D58" s="77">
        <f>COUNTIF(Hospitality!D11:D24,"*")</f>
        <v>1</v>
      </c>
      <c r="E58" s="78"/>
      <c r="F58" s="78" t="b">
        <f>MIN(B58,D58)=MAX(B58,D58)</f>
        <v>1</v>
      </c>
    </row>
    <row r="59" spans="1:11" hidden="1" x14ac:dyDescent="0.2">
      <c r="A59" s="86" t="s">
        <v>108</v>
      </c>
      <c r="B59" s="76">
        <f>COUNT('All other expenses'!B11:B24)</f>
        <v>2</v>
      </c>
      <c r="C59" s="76"/>
      <c r="D59" s="76">
        <f>COUNTIF('All other expenses'!D11:D24,"*")</f>
        <v>1</v>
      </c>
      <c r="E59" s="76"/>
      <c r="F59" s="76" t="b">
        <f>MIN(B59,D59)=MAX(B59,D59)</f>
        <v>0</v>
      </c>
    </row>
    <row r="60" spans="1:11" hidden="1" x14ac:dyDescent="0.2">
      <c r="A60" s="85" t="s">
        <v>109</v>
      </c>
      <c r="B60" s="77">
        <f>COUNTIF('Gifts and benefits'!B11:B19,"*")</f>
        <v>3</v>
      </c>
      <c r="C60" s="77">
        <f>COUNTIF('Gifts and benefits'!C11:C19,"*")</f>
        <v>3</v>
      </c>
      <c r="D60" s="77"/>
      <c r="E60" s="77">
        <f>COUNTA('Gifts and benefits'!E11:E19)</f>
        <v>3</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3"/>
  <sheetViews>
    <sheetView topLeftCell="A12"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36" t="s">
        <v>110</v>
      </c>
      <c r="B1" s="136"/>
      <c r="C1" s="136"/>
      <c r="D1" s="136"/>
      <c r="E1" s="136"/>
      <c r="F1" s="17"/>
    </row>
    <row r="2" spans="1:6" ht="21" customHeight="1" x14ac:dyDescent="0.2">
      <c r="A2" s="3" t="s">
        <v>111</v>
      </c>
      <c r="B2" s="134" t="str">
        <f>'Summary and sign-off'!B2:F2</f>
        <v>Department of the Prime Minister and Cabinet</v>
      </c>
      <c r="C2" s="134"/>
      <c r="D2" s="134"/>
      <c r="E2" s="134"/>
      <c r="F2" s="17"/>
    </row>
    <row r="3" spans="1:6" ht="31.5" x14ac:dyDescent="0.2">
      <c r="A3" s="3" t="s">
        <v>112</v>
      </c>
      <c r="B3" s="134" t="str">
        <f>'Summary and sign-off'!B3:F3</f>
        <v>Ben King</v>
      </c>
      <c r="C3" s="134"/>
      <c r="D3" s="134"/>
      <c r="E3" s="134"/>
      <c r="F3" s="17"/>
    </row>
    <row r="4" spans="1:6" ht="21" customHeight="1" x14ac:dyDescent="0.2">
      <c r="A4" s="3" t="s">
        <v>113</v>
      </c>
      <c r="B4" s="134">
        <f>'Summary and sign-off'!B4:F4</f>
        <v>45390</v>
      </c>
      <c r="C4" s="134"/>
      <c r="D4" s="134"/>
      <c r="E4" s="134"/>
      <c r="F4" s="17"/>
    </row>
    <row r="5" spans="1:6" ht="21" customHeight="1" x14ac:dyDescent="0.2">
      <c r="A5" s="3" t="s">
        <v>114</v>
      </c>
      <c r="B5" s="134">
        <f>'Summary and sign-off'!B5:F5</f>
        <v>45473</v>
      </c>
      <c r="C5" s="134"/>
      <c r="D5" s="134"/>
      <c r="E5" s="134"/>
      <c r="F5" s="17"/>
    </row>
    <row r="6" spans="1:6" ht="21" customHeight="1" x14ac:dyDescent="0.2">
      <c r="A6" s="3" t="s">
        <v>115</v>
      </c>
      <c r="B6" s="129" t="s">
        <v>82</v>
      </c>
      <c r="C6" s="129"/>
      <c r="D6" s="129"/>
      <c r="E6" s="129"/>
      <c r="F6" s="17"/>
    </row>
    <row r="7" spans="1:6" ht="21" customHeight="1" x14ac:dyDescent="0.2">
      <c r="A7" s="3" t="s">
        <v>56</v>
      </c>
      <c r="B7" s="129" t="s">
        <v>84</v>
      </c>
      <c r="C7" s="129"/>
      <c r="D7" s="129"/>
      <c r="E7" s="129"/>
      <c r="F7" s="17"/>
    </row>
    <row r="8" spans="1:6" ht="36" customHeight="1" x14ac:dyDescent="0.2">
      <c r="A8" s="138" t="s">
        <v>116</v>
      </c>
      <c r="B8" s="139"/>
      <c r="C8" s="139"/>
      <c r="D8" s="139"/>
      <c r="E8" s="139"/>
      <c r="F8" s="19"/>
    </row>
    <row r="9" spans="1:6" ht="36" customHeight="1" x14ac:dyDescent="0.2">
      <c r="A9" s="140" t="s">
        <v>117</v>
      </c>
      <c r="B9" s="141"/>
      <c r="C9" s="141"/>
      <c r="D9" s="141"/>
      <c r="E9" s="141"/>
      <c r="F9" s="19"/>
    </row>
    <row r="10" spans="1:6" ht="24.75" customHeight="1" x14ac:dyDescent="0.2">
      <c r="A10" s="137" t="s">
        <v>118</v>
      </c>
      <c r="B10" s="142"/>
      <c r="C10" s="137"/>
      <c r="D10" s="137"/>
      <c r="E10" s="137"/>
      <c r="F10" s="29"/>
    </row>
    <row r="11" spans="1:6" ht="28.5" customHeight="1" x14ac:dyDescent="0.2">
      <c r="A11" s="24" t="s">
        <v>119</v>
      </c>
      <c r="B11" s="24" t="s">
        <v>120</v>
      </c>
      <c r="C11" s="24" t="s">
        <v>121</v>
      </c>
      <c r="D11" s="24" t="s">
        <v>122</v>
      </c>
      <c r="E11" s="24" t="s">
        <v>123</v>
      </c>
      <c r="F11" s="30"/>
    </row>
    <row r="12" spans="1:6" s="2" customFormat="1" ht="38.25" x14ac:dyDescent="0.2">
      <c r="A12" s="113" t="s">
        <v>180</v>
      </c>
      <c r="B12" s="114">
        <v>2050.4299999999998</v>
      </c>
      <c r="C12" s="115" t="s">
        <v>195</v>
      </c>
      <c r="D12" s="115" t="s">
        <v>181</v>
      </c>
      <c r="E12" s="116" t="s">
        <v>182</v>
      </c>
      <c r="F12" s="1"/>
    </row>
    <row r="13" spans="1:6" s="2" customFormat="1" x14ac:dyDescent="0.2">
      <c r="A13" s="113" t="s">
        <v>180</v>
      </c>
      <c r="B13" s="114">
        <v>2826.09</v>
      </c>
      <c r="C13" s="115" t="s">
        <v>183</v>
      </c>
      <c r="D13" s="115"/>
      <c r="E13" s="116"/>
      <c r="F13" s="1"/>
    </row>
    <row r="14" spans="1:6" s="2" customFormat="1" x14ac:dyDescent="0.2">
      <c r="A14" s="113">
        <v>45394</v>
      </c>
      <c r="B14" s="114">
        <v>26.44</v>
      </c>
      <c r="C14" s="115" t="s">
        <v>184</v>
      </c>
      <c r="D14" s="115" t="s">
        <v>185</v>
      </c>
      <c r="E14" s="116" t="s">
        <v>186</v>
      </c>
      <c r="F14" s="1"/>
    </row>
    <row r="15" spans="1:6" s="2" customFormat="1" x14ac:dyDescent="0.2">
      <c r="A15" s="113">
        <v>45396</v>
      </c>
      <c r="B15" s="114">
        <v>109.2</v>
      </c>
      <c r="C15" s="115" t="s">
        <v>191</v>
      </c>
      <c r="D15" s="115" t="s">
        <v>177</v>
      </c>
      <c r="E15" s="116" t="s">
        <v>176</v>
      </c>
      <c r="F15" s="1"/>
    </row>
    <row r="16" spans="1:6" s="2" customFormat="1" x14ac:dyDescent="0.2">
      <c r="A16" s="113">
        <v>45394</v>
      </c>
      <c r="B16" s="114">
        <v>25</v>
      </c>
      <c r="C16" s="115" t="s">
        <v>187</v>
      </c>
      <c r="D16" s="115"/>
      <c r="E16" s="116"/>
      <c r="F16" s="1"/>
    </row>
    <row r="17" spans="1:6" s="2" customFormat="1" x14ac:dyDescent="0.2">
      <c r="A17" s="113">
        <v>45394</v>
      </c>
      <c r="B17" s="114">
        <v>398.96</v>
      </c>
      <c r="C17" s="115" t="s">
        <v>194</v>
      </c>
      <c r="D17" s="115" t="s">
        <v>175</v>
      </c>
      <c r="E17" s="116" t="s">
        <v>174</v>
      </c>
      <c r="F17" s="1"/>
    </row>
    <row r="18" spans="1:6" s="2" customFormat="1" x14ac:dyDescent="0.2">
      <c r="A18" s="113">
        <v>45398</v>
      </c>
      <c r="B18" s="114">
        <v>130.55000000000001</v>
      </c>
      <c r="C18" s="115" t="s">
        <v>198</v>
      </c>
      <c r="D18" s="115" t="s">
        <v>199</v>
      </c>
      <c r="E18" s="116" t="s">
        <v>201</v>
      </c>
      <c r="F18" s="1"/>
    </row>
    <row r="19" spans="1:6" s="2" customFormat="1" x14ac:dyDescent="0.2">
      <c r="A19" s="113">
        <v>45398</v>
      </c>
      <c r="B19" s="114">
        <v>47.33</v>
      </c>
      <c r="C19" s="115" t="s">
        <v>200</v>
      </c>
      <c r="D19" s="115" t="s">
        <v>206</v>
      </c>
      <c r="E19" s="116" t="s">
        <v>202</v>
      </c>
      <c r="F19" s="1"/>
    </row>
    <row r="20" spans="1:6" s="2" customFormat="1" x14ac:dyDescent="0.2">
      <c r="A20" s="113">
        <v>45400</v>
      </c>
      <c r="B20" s="114">
        <v>25.51</v>
      </c>
      <c r="C20" s="115" t="s">
        <v>203</v>
      </c>
      <c r="D20" s="115" t="s">
        <v>205</v>
      </c>
      <c r="E20" s="116" t="s">
        <v>204</v>
      </c>
      <c r="F20" s="1"/>
    </row>
    <row r="21" spans="1:6" s="2" customFormat="1" x14ac:dyDescent="0.2">
      <c r="A21" s="113">
        <v>45402</v>
      </c>
      <c r="B21" s="114">
        <v>157.80000000000001</v>
      </c>
      <c r="C21" s="115" t="s">
        <v>192</v>
      </c>
      <c r="D21" s="115" t="s">
        <v>177</v>
      </c>
      <c r="E21" s="116" t="s">
        <v>190</v>
      </c>
      <c r="F21" s="1"/>
    </row>
    <row r="22" spans="1:6" s="2" customFormat="1" x14ac:dyDescent="0.2">
      <c r="A22" s="113">
        <v>45403</v>
      </c>
      <c r="B22" s="114">
        <v>303.48</v>
      </c>
      <c r="C22" s="115" t="s">
        <v>188</v>
      </c>
      <c r="D22" s="115" t="s">
        <v>189</v>
      </c>
      <c r="E22" s="116" t="s">
        <v>190</v>
      </c>
      <c r="F22" s="1"/>
    </row>
    <row r="23" spans="1:6" s="2" customFormat="1" x14ac:dyDescent="0.2">
      <c r="A23" s="113">
        <v>45403</v>
      </c>
      <c r="B23" s="114">
        <v>244.59</v>
      </c>
      <c r="C23" s="115" t="s">
        <v>196</v>
      </c>
      <c r="D23" s="115" t="s">
        <v>181</v>
      </c>
      <c r="E23" s="116" t="s">
        <v>197</v>
      </c>
      <c r="F23" s="1"/>
    </row>
    <row r="24" spans="1:6" s="2" customFormat="1" x14ac:dyDescent="0.2">
      <c r="A24" s="113">
        <v>45403</v>
      </c>
      <c r="B24" s="114">
        <v>5</v>
      </c>
      <c r="C24" s="115" t="s">
        <v>187</v>
      </c>
      <c r="D24" s="115"/>
      <c r="E24" s="116"/>
      <c r="F24" s="1"/>
    </row>
    <row r="25" spans="1:6" s="2" customFormat="1" x14ac:dyDescent="0.2">
      <c r="A25" s="113">
        <v>45403</v>
      </c>
      <c r="B25" s="114">
        <v>42.5</v>
      </c>
      <c r="C25" s="115" t="s">
        <v>193</v>
      </c>
      <c r="D25" s="115" t="s">
        <v>177</v>
      </c>
      <c r="E25" s="116" t="s">
        <v>172</v>
      </c>
      <c r="F25" s="1"/>
    </row>
    <row r="26" spans="1:6" s="2" customFormat="1" x14ac:dyDescent="0.2">
      <c r="F26" s="1"/>
    </row>
    <row r="27" spans="1:6" ht="19.5" customHeight="1" x14ac:dyDescent="0.2">
      <c r="A27" s="71" t="s">
        <v>124</v>
      </c>
      <c r="B27" s="72">
        <f>SUM(B12:B25)</f>
        <v>6392.880000000001</v>
      </c>
      <c r="C27" s="124" t="str">
        <f>IF(SUBTOTAL(3,B12:B25)=SUBTOTAL(103,B12:B25),'Summary and sign-off'!$A$48,'Summary and sign-off'!$A$49)</f>
        <v>Check - there are no hidden rows with data</v>
      </c>
      <c r="D27" s="135" t="str">
        <f>IF('Summary and sign-off'!F55='Summary and sign-off'!F54,'Summary and sign-off'!A51,'Summary and sign-off'!A50)</f>
        <v>Not all lines have an entry for "Cost in NZ$" and "Type of expense"</v>
      </c>
      <c r="E27" s="135"/>
      <c r="F27" s="17"/>
    </row>
    <row r="28" spans="1:6" ht="10.5" customHeight="1" x14ac:dyDescent="0.2">
      <c r="A28" s="17"/>
      <c r="B28" s="19"/>
      <c r="C28" s="17"/>
      <c r="D28" s="17"/>
      <c r="E28" s="17"/>
      <c r="F28" s="17"/>
    </row>
    <row r="29" spans="1:6" ht="24.75" customHeight="1" x14ac:dyDescent="0.2">
      <c r="A29" s="137" t="s">
        <v>125</v>
      </c>
      <c r="B29" s="137"/>
      <c r="C29" s="137"/>
      <c r="D29" s="137"/>
      <c r="E29" s="137"/>
      <c r="F29" s="29"/>
    </row>
    <row r="30" spans="1:6" ht="32.450000000000003" customHeight="1" x14ac:dyDescent="0.2">
      <c r="A30" s="24" t="s">
        <v>119</v>
      </c>
      <c r="B30" s="24" t="s">
        <v>63</v>
      </c>
      <c r="C30" s="24" t="s">
        <v>126</v>
      </c>
      <c r="D30" s="24" t="s">
        <v>122</v>
      </c>
      <c r="E30" s="24" t="s">
        <v>123</v>
      </c>
      <c r="F30" s="30"/>
    </row>
    <row r="31" spans="1:6" x14ac:dyDescent="0.2"/>
    <row r="32" spans="1:6" x14ac:dyDescent="0.2"/>
    <row r="33" spans="1:6" x14ac:dyDescent="0.2"/>
    <row r="34" spans="1:6" x14ac:dyDescent="0.2"/>
    <row r="35" spans="1:6" x14ac:dyDescent="0.2"/>
    <row r="36" spans="1:6" x14ac:dyDescent="0.2"/>
    <row r="37" spans="1:6" x14ac:dyDescent="0.2"/>
    <row r="38" spans="1:6" s="2" customFormat="1" x14ac:dyDescent="0.2">
      <c r="A38" s="113"/>
      <c r="B38" s="114"/>
      <c r="C38" s="115"/>
      <c r="D38" s="115"/>
      <c r="E38" s="116"/>
      <c r="F38" s="1"/>
    </row>
    <row r="39" spans="1:6" s="2" customFormat="1" x14ac:dyDescent="0.2">
      <c r="A39" s="113"/>
      <c r="B39" s="114"/>
      <c r="C39" s="115"/>
      <c r="D39" s="115"/>
      <c r="E39" s="116"/>
      <c r="F39" s="1"/>
    </row>
    <row r="40" spans="1:6" s="2" customFormat="1" hidden="1" x14ac:dyDescent="0.2">
      <c r="A40" s="104"/>
      <c r="B40" s="105"/>
      <c r="C40" s="106"/>
      <c r="D40" s="106"/>
      <c r="E40" s="107"/>
      <c r="F40" s="1"/>
    </row>
    <row r="41" spans="1:6" ht="19.5" customHeight="1" x14ac:dyDescent="0.2">
      <c r="A41" s="71" t="s">
        <v>127</v>
      </c>
      <c r="B41" s="72"/>
      <c r="C41" s="124" t="str">
        <f>IF(SUBTOTAL(3,B14:B40)=SUBTOTAL(103,B14:B40),'Summary and sign-off'!$A$48,'Summary and sign-off'!$A$49)</f>
        <v>Check - there are no hidden rows with data</v>
      </c>
      <c r="D41" s="135" t="str">
        <f>IF('Summary and sign-off'!F56='Summary and sign-off'!F54,'Summary and sign-off'!A51,'Summary and sign-off'!A50)</f>
        <v>Not all lines have an entry for "Cost in NZ$" and "Type of expense"</v>
      </c>
      <c r="E41" s="135"/>
      <c r="F41" s="17"/>
    </row>
    <row r="42" spans="1:6" ht="10.5" customHeight="1" x14ac:dyDescent="0.2">
      <c r="A42" s="17"/>
      <c r="B42" s="19"/>
      <c r="C42" s="17"/>
      <c r="D42" s="17"/>
      <c r="E42" s="17"/>
      <c r="F42" s="17"/>
    </row>
    <row r="43" spans="1:6" ht="24.75" customHeight="1" x14ac:dyDescent="0.2">
      <c r="A43" s="137" t="s">
        <v>128</v>
      </c>
      <c r="B43" s="137"/>
      <c r="C43" s="137"/>
      <c r="D43" s="137"/>
      <c r="E43" s="137"/>
      <c r="F43" s="17"/>
    </row>
    <row r="44" spans="1:6" ht="27" customHeight="1" x14ac:dyDescent="0.2">
      <c r="A44" s="24" t="s">
        <v>119</v>
      </c>
      <c r="B44" s="24" t="s">
        <v>63</v>
      </c>
      <c r="C44" s="24" t="s">
        <v>129</v>
      </c>
      <c r="D44" s="24" t="s">
        <v>130</v>
      </c>
      <c r="E44" s="24" t="s">
        <v>123</v>
      </c>
      <c r="F44" s="28"/>
    </row>
    <row r="45" spans="1:6" s="2" customFormat="1" x14ac:dyDescent="0.2">
      <c r="A45" s="113">
        <v>45405</v>
      </c>
      <c r="B45" s="114">
        <v>13.89</v>
      </c>
      <c r="C45" s="115" t="s">
        <v>218</v>
      </c>
      <c r="D45" s="115" t="s">
        <v>185</v>
      </c>
      <c r="E45" s="116" t="s">
        <v>172</v>
      </c>
      <c r="F45" s="1"/>
    </row>
    <row r="46" spans="1:6" s="2" customFormat="1" x14ac:dyDescent="0.2">
      <c r="A46" s="113"/>
      <c r="B46" s="114"/>
      <c r="C46" s="115"/>
      <c r="D46" s="115"/>
      <c r="E46" s="116"/>
      <c r="F46" s="1"/>
    </row>
    <row r="47" spans="1:6" s="2" customFormat="1" x14ac:dyDescent="0.2">
      <c r="A47" s="113"/>
      <c r="B47" s="114"/>
      <c r="C47" s="115"/>
      <c r="D47" s="115"/>
      <c r="E47" s="116"/>
      <c r="F47" s="1"/>
    </row>
    <row r="48" spans="1:6" s="2" customFormat="1" x14ac:dyDescent="0.2">
      <c r="A48" s="113"/>
      <c r="B48" s="114"/>
      <c r="C48" s="115"/>
      <c r="D48" s="115"/>
      <c r="E48" s="116"/>
      <c r="F48" s="1"/>
    </row>
    <row r="49" spans="1:6" s="2" customFormat="1" x14ac:dyDescent="0.2">
      <c r="A49" s="113"/>
      <c r="B49" s="114"/>
      <c r="C49" s="115"/>
      <c r="D49" s="115"/>
      <c r="E49" s="116"/>
      <c r="F49" s="1"/>
    </row>
    <row r="50" spans="1:6" s="2" customFormat="1" x14ac:dyDescent="0.2">
      <c r="A50" s="113"/>
      <c r="B50" s="114"/>
      <c r="C50" s="115"/>
      <c r="D50" s="115"/>
      <c r="E50" s="116"/>
      <c r="F50" s="1"/>
    </row>
    <row r="51" spans="1:6" s="2" customFormat="1" x14ac:dyDescent="0.2">
      <c r="A51" s="113"/>
      <c r="B51" s="114"/>
      <c r="C51" s="115"/>
      <c r="D51" s="115"/>
      <c r="E51" s="116"/>
      <c r="F51" s="1"/>
    </row>
    <row r="52" spans="1:6" s="2" customFormat="1" x14ac:dyDescent="0.2">
      <c r="A52" s="113"/>
      <c r="B52" s="114"/>
      <c r="C52" s="115"/>
      <c r="D52" s="115"/>
      <c r="E52" s="116"/>
      <c r="F52" s="1"/>
    </row>
    <row r="53" spans="1:6" s="2" customFormat="1" x14ac:dyDescent="0.2">
      <c r="A53" s="113"/>
      <c r="B53" s="114"/>
      <c r="C53" s="115"/>
      <c r="D53" s="115"/>
      <c r="E53" s="116"/>
      <c r="F53" s="1"/>
    </row>
    <row r="54" spans="1:6" s="2" customFormat="1" hidden="1" x14ac:dyDescent="0.2">
      <c r="A54" s="94"/>
      <c r="B54" s="95"/>
      <c r="C54" s="96"/>
      <c r="D54" s="96"/>
      <c r="E54" s="97"/>
      <c r="F54" s="1"/>
    </row>
    <row r="55" spans="1:6" ht="19.5" customHeight="1" x14ac:dyDescent="0.2">
      <c r="A55" s="71" t="s">
        <v>131</v>
      </c>
      <c r="B55" s="72">
        <f>SUM(B45:B54)</f>
        <v>13.89</v>
      </c>
      <c r="C55" s="124" t="str">
        <f>IF(SUBTOTAL(3,B45:B54)=SUBTOTAL(103,B45:B54),'Summary and sign-off'!$A$48,'Summary and sign-off'!$A$49)</f>
        <v>Check - there are no hidden rows with data</v>
      </c>
      <c r="D55" s="135" t="str">
        <f>IF('Summary and sign-off'!F57='Summary and sign-off'!F54,'Summary and sign-off'!A51,'Summary and sign-off'!A50)</f>
        <v>Check - each entry provides sufficient information</v>
      </c>
      <c r="E55" s="135"/>
      <c r="F55" s="17"/>
    </row>
    <row r="56" spans="1:6" ht="10.5" customHeight="1" x14ac:dyDescent="0.2">
      <c r="A56" s="17"/>
      <c r="B56" s="57"/>
      <c r="C56" s="19"/>
      <c r="D56" s="17"/>
      <c r="E56" s="17"/>
      <c r="F56" s="17"/>
    </row>
    <row r="57" spans="1:6" ht="34.5" customHeight="1" x14ac:dyDescent="0.2">
      <c r="A57" s="31" t="s">
        <v>132</v>
      </c>
      <c r="B57" s="58">
        <f>B27+B41+B55</f>
        <v>6406.7700000000013</v>
      </c>
      <c r="C57" s="32"/>
      <c r="D57" s="32"/>
      <c r="E57" s="32"/>
      <c r="F57" s="17"/>
    </row>
    <row r="58" spans="1:6" x14ac:dyDescent="0.2">
      <c r="A58" s="17"/>
      <c r="B58" s="19"/>
      <c r="C58" s="17"/>
      <c r="D58" s="17"/>
      <c r="E58" s="17"/>
      <c r="F58" s="17"/>
    </row>
    <row r="59" spans="1:6" x14ac:dyDescent="0.2">
      <c r="A59" s="18" t="s">
        <v>74</v>
      </c>
      <c r="B59" s="19"/>
      <c r="C59" s="17"/>
      <c r="D59" s="17"/>
      <c r="E59" s="17"/>
      <c r="F59" s="17"/>
    </row>
    <row r="60" spans="1:6" ht="12.6" customHeight="1" x14ac:dyDescent="0.2">
      <c r="A60" s="20" t="s">
        <v>133</v>
      </c>
      <c r="F60" s="17"/>
    </row>
    <row r="61" spans="1:6" ht="12.95" customHeight="1" x14ac:dyDescent="0.2">
      <c r="A61" s="20" t="s">
        <v>134</v>
      </c>
      <c r="B61" s="17"/>
      <c r="D61" s="17"/>
      <c r="F61" s="17"/>
    </row>
    <row r="62" spans="1:6" x14ac:dyDescent="0.2">
      <c r="A62" s="20" t="s">
        <v>135</v>
      </c>
      <c r="F62" s="17"/>
    </row>
    <row r="63" spans="1:6" x14ac:dyDescent="0.2">
      <c r="A63" s="20" t="s">
        <v>80</v>
      </c>
      <c r="B63" s="19"/>
      <c r="C63" s="17"/>
      <c r="D63" s="17"/>
      <c r="E63" s="17"/>
      <c r="F63" s="17"/>
    </row>
    <row r="64" spans="1:6" ht="12.95" customHeight="1" x14ac:dyDescent="0.2">
      <c r="A64" s="20" t="s">
        <v>136</v>
      </c>
      <c r="B64" s="17"/>
      <c r="D64" s="17"/>
      <c r="F64" s="17"/>
    </row>
    <row r="65" spans="1:6" x14ac:dyDescent="0.2">
      <c r="A65" s="20" t="s">
        <v>137</v>
      </c>
      <c r="F65" s="17"/>
    </row>
    <row r="66" spans="1:6" x14ac:dyDescent="0.2">
      <c r="A66" s="20" t="s">
        <v>138</v>
      </c>
      <c r="B66" s="20"/>
      <c r="C66" s="20"/>
      <c r="D66" s="20"/>
      <c r="F66" s="17"/>
    </row>
    <row r="67" spans="1:6" x14ac:dyDescent="0.2">
      <c r="A67" s="26"/>
      <c r="B67" s="17"/>
      <c r="C67" s="17"/>
      <c r="D67" s="17"/>
      <c r="E67" s="17"/>
      <c r="F67" s="17"/>
    </row>
    <row r="68" spans="1:6" hidden="1" x14ac:dyDescent="0.2">
      <c r="A68" s="26"/>
      <c r="B68" s="17"/>
      <c r="C68" s="17"/>
      <c r="D68" s="17"/>
      <c r="E68" s="17"/>
      <c r="F68" s="17"/>
    </row>
    <row r="69" spans="1:6" x14ac:dyDescent="0.2"/>
    <row r="70" spans="1:6" x14ac:dyDescent="0.2"/>
    <row r="73" spans="1:6" ht="12.75" hidden="1" customHeight="1" x14ac:dyDescent="0.2"/>
    <row r="76" spans="1:6" hidden="1" x14ac:dyDescent="0.2">
      <c r="A76" s="26"/>
      <c r="B76" s="17"/>
      <c r="C76" s="17"/>
      <c r="D76" s="17"/>
      <c r="E76" s="17"/>
      <c r="F76" s="17"/>
    </row>
    <row r="77" spans="1:6" hidden="1" x14ac:dyDescent="0.2">
      <c r="A77" s="26"/>
      <c r="B77" s="17"/>
      <c r="C77" s="17"/>
      <c r="D77" s="17"/>
      <c r="E77" s="17"/>
      <c r="F77" s="17"/>
    </row>
    <row r="78" spans="1:6" hidden="1" x14ac:dyDescent="0.2">
      <c r="A78" s="26"/>
      <c r="B78" s="17"/>
      <c r="C78" s="17"/>
      <c r="D78" s="17"/>
      <c r="E78" s="17"/>
      <c r="F78" s="17"/>
    </row>
    <row r="79" spans="1:6" hidden="1" x14ac:dyDescent="0.2">
      <c r="A79" s="26"/>
      <c r="B79" s="17"/>
      <c r="C79" s="17"/>
      <c r="D79" s="17"/>
      <c r="E79" s="17"/>
      <c r="F79" s="17"/>
    </row>
    <row r="80" spans="1:6" hidden="1" x14ac:dyDescent="0.2">
      <c r="A80" s="26"/>
      <c r="B80" s="17"/>
      <c r="C80" s="17"/>
      <c r="D80" s="17"/>
      <c r="E80" s="17"/>
      <c r="F80" s="17"/>
    </row>
    <row r="81" x14ac:dyDescent="0.2"/>
    <row r="82" x14ac:dyDescent="0.2"/>
    <row r="83" x14ac:dyDescent="0.2"/>
  </sheetData>
  <sheetProtection formatCells="0" formatRows="0" insertColumns="0" insertRows="0" deleteRows="0"/>
  <mergeCells count="15">
    <mergeCell ref="B7:E7"/>
    <mergeCell ref="B5:E5"/>
    <mergeCell ref="D55:E55"/>
    <mergeCell ref="A1:E1"/>
    <mergeCell ref="A29:E29"/>
    <mergeCell ref="A43:E43"/>
    <mergeCell ref="B2:E2"/>
    <mergeCell ref="B3:E3"/>
    <mergeCell ref="B4:E4"/>
    <mergeCell ref="A8:E8"/>
    <mergeCell ref="A9:E9"/>
    <mergeCell ref="B6:E6"/>
    <mergeCell ref="D27:E27"/>
    <mergeCell ref="D41:E41"/>
    <mergeCell ref="A10:E10"/>
  </mergeCells>
  <dataValidations xWindow="1657" yWindow="382"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9:A40 A12:A14 A45 A5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4 A3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6:A53 A38 A14:A2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657" yWindow="382"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B45:B54 B38:B40 B12:B25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1" sqref="C1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6" t="s">
        <v>110</v>
      </c>
      <c r="B1" s="136"/>
      <c r="C1" s="136"/>
      <c r="D1" s="136"/>
      <c r="E1" s="136"/>
    </row>
    <row r="2" spans="1:6" ht="21" customHeight="1" x14ac:dyDescent="0.2">
      <c r="A2" s="3" t="s">
        <v>111</v>
      </c>
      <c r="B2" s="134" t="str">
        <f>'Summary and sign-off'!B2:F2</f>
        <v>Department of the Prime Minister and Cabinet</v>
      </c>
      <c r="C2" s="134"/>
      <c r="D2" s="134"/>
      <c r="E2" s="134"/>
    </row>
    <row r="3" spans="1:6" ht="31.5" x14ac:dyDescent="0.2">
      <c r="A3" s="3" t="s">
        <v>112</v>
      </c>
      <c r="B3" s="134" t="str">
        <f>'Summary and sign-off'!B3:F3</f>
        <v>Ben King</v>
      </c>
      <c r="C3" s="134"/>
      <c r="D3" s="134"/>
      <c r="E3" s="134"/>
    </row>
    <row r="4" spans="1:6" ht="21" customHeight="1" x14ac:dyDescent="0.2">
      <c r="A4" s="3" t="s">
        <v>113</v>
      </c>
      <c r="B4" s="134">
        <f>'Summary and sign-off'!B4:F4</f>
        <v>45390</v>
      </c>
      <c r="C4" s="134"/>
      <c r="D4" s="134"/>
      <c r="E4" s="134"/>
    </row>
    <row r="5" spans="1:6" ht="21" customHeight="1" x14ac:dyDescent="0.2">
      <c r="A5" s="3" t="s">
        <v>114</v>
      </c>
      <c r="B5" s="134">
        <f>'Summary and sign-off'!B5:F5</f>
        <v>45473</v>
      </c>
      <c r="C5" s="134"/>
      <c r="D5" s="134"/>
      <c r="E5" s="134"/>
    </row>
    <row r="6" spans="1:6" ht="21" customHeight="1" x14ac:dyDescent="0.2">
      <c r="A6" s="3" t="s">
        <v>115</v>
      </c>
      <c r="B6" s="129" t="s">
        <v>82</v>
      </c>
      <c r="C6" s="129"/>
      <c r="D6" s="129"/>
      <c r="E6" s="129"/>
    </row>
    <row r="7" spans="1:6" ht="21" customHeight="1" x14ac:dyDescent="0.2">
      <c r="A7" s="3" t="s">
        <v>56</v>
      </c>
      <c r="B7" s="129" t="s">
        <v>84</v>
      </c>
      <c r="C7" s="129"/>
      <c r="D7" s="129"/>
      <c r="E7" s="129"/>
    </row>
    <row r="8" spans="1:6" ht="35.25" customHeight="1" x14ac:dyDescent="0.25">
      <c r="A8" s="145" t="s">
        <v>139</v>
      </c>
      <c r="B8" s="145"/>
      <c r="C8" s="146"/>
      <c r="D8" s="146"/>
      <c r="E8" s="146"/>
      <c r="F8" s="27"/>
    </row>
    <row r="9" spans="1:6" ht="35.25" customHeight="1" x14ac:dyDescent="0.25">
      <c r="A9" s="143" t="s">
        <v>140</v>
      </c>
      <c r="B9" s="144"/>
      <c r="C9" s="144"/>
      <c r="D9" s="144"/>
      <c r="E9" s="144"/>
      <c r="F9" s="27"/>
    </row>
    <row r="10" spans="1:6" ht="27" customHeight="1" x14ac:dyDescent="0.2">
      <c r="A10" s="24" t="s">
        <v>141</v>
      </c>
      <c r="B10" s="24" t="s">
        <v>63</v>
      </c>
      <c r="C10" s="24" t="s">
        <v>142</v>
      </c>
      <c r="D10" s="24" t="s">
        <v>143</v>
      </c>
      <c r="E10" s="24" t="s">
        <v>123</v>
      </c>
      <c r="F10" s="20"/>
    </row>
    <row r="11" spans="1:6" s="2" customFormat="1" x14ac:dyDescent="0.2">
      <c r="A11" s="117">
        <v>45406</v>
      </c>
      <c r="B11" s="114">
        <v>472.61</v>
      </c>
      <c r="C11" s="118" t="s">
        <v>220</v>
      </c>
      <c r="D11" s="118" t="s">
        <v>207</v>
      </c>
      <c r="E11" s="119" t="s">
        <v>208</v>
      </c>
    </row>
    <row r="12" spans="1:6" s="2" customFormat="1" x14ac:dyDescent="0.2">
      <c r="A12" s="113"/>
      <c r="B12" s="114"/>
      <c r="C12" s="118"/>
      <c r="D12" s="118"/>
      <c r="E12" s="119"/>
    </row>
    <row r="13" spans="1:6" s="2" customFormat="1" x14ac:dyDescent="0.2">
      <c r="A13" s="113"/>
      <c r="B13" s="114"/>
      <c r="C13" s="118"/>
      <c r="D13" s="118"/>
      <c r="E13" s="119"/>
    </row>
    <row r="14" spans="1:6" s="2" customFormat="1" x14ac:dyDescent="0.2">
      <c r="A14" s="113"/>
      <c r="B14" s="114"/>
      <c r="C14" s="118"/>
      <c r="D14" s="118"/>
      <c r="E14" s="119"/>
    </row>
    <row r="15" spans="1:6" s="2" customFormat="1" x14ac:dyDescent="0.2">
      <c r="A15" s="113"/>
      <c r="B15" s="114"/>
      <c r="C15" s="118"/>
      <c r="D15" s="118"/>
      <c r="E15" s="119"/>
    </row>
    <row r="16" spans="1:6" s="2" customFormat="1" x14ac:dyDescent="0.2">
      <c r="A16" s="113"/>
      <c r="B16" s="114"/>
      <c r="C16" s="118"/>
      <c r="D16" s="118"/>
      <c r="E16" s="119"/>
    </row>
    <row r="17" spans="1:6" s="2" customFormat="1" x14ac:dyDescent="0.2">
      <c r="A17" s="113"/>
      <c r="B17" s="114"/>
      <c r="C17" s="118"/>
      <c r="D17" s="118"/>
      <c r="E17" s="119"/>
    </row>
    <row r="18" spans="1:6" s="2" customFormat="1" x14ac:dyDescent="0.2">
      <c r="A18" s="113"/>
      <c r="B18" s="114"/>
      <c r="C18" s="118"/>
      <c r="D18" s="118"/>
      <c r="E18" s="119"/>
    </row>
    <row r="19" spans="1:6" s="2" customFormat="1" x14ac:dyDescent="0.2">
      <c r="A19" s="113"/>
      <c r="B19" s="114"/>
      <c r="C19" s="118"/>
      <c r="D19" s="118"/>
      <c r="E19" s="119"/>
    </row>
    <row r="20" spans="1:6" s="2" customFormat="1" x14ac:dyDescent="0.2">
      <c r="A20" s="113"/>
      <c r="B20" s="114"/>
      <c r="C20" s="118"/>
      <c r="D20" s="118"/>
      <c r="E20" s="119"/>
    </row>
    <row r="21" spans="1:6" s="2" customFormat="1" x14ac:dyDescent="0.2">
      <c r="A21" s="113"/>
      <c r="B21" s="114"/>
      <c r="C21" s="118"/>
      <c r="D21" s="118"/>
      <c r="E21" s="119"/>
    </row>
    <row r="22" spans="1:6" s="2" customFormat="1" x14ac:dyDescent="0.2">
      <c r="A22" s="117"/>
      <c r="B22" s="114"/>
      <c r="C22" s="118"/>
      <c r="D22" s="118"/>
      <c r="E22" s="119"/>
    </row>
    <row r="23" spans="1:6" s="2" customFormat="1" x14ac:dyDescent="0.2">
      <c r="A23" s="117"/>
      <c r="B23" s="114"/>
      <c r="C23" s="118"/>
      <c r="D23" s="118"/>
      <c r="E23" s="119"/>
    </row>
    <row r="24" spans="1:6" s="2" customFormat="1" ht="11.25" hidden="1" customHeight="1" x14ac:dyDescent="0.2">
      <c r="A24" s="98"/>
      <c r="B24" s="95"/>
      <c r="C24" s="99"/>
      <c r="D24" s="99"/>
      <c r="E24" s="100"/>
    </row>
    <row r="25" spans="1:6" ht="34.5" customHeight="1" x14ac:dyDescent="0.2">
      <c r="A25" s="53" t="s">
        <v>144</v>
      </c>
      <c r="B25" s="62">
        <f>SUM(B11:B24)</f>
        <v>472.61</v>
      </c>
      <c r="C25" s="70" t="str">
        <f>IF(SUBTOTAL(3,B11:B24)=SUBTOTAL(103,B11:B24),'Summary and sign-off'!$A$48,'Summary and sign-off'!$A$49)</f>
        <v>Check - there are no hidden rows with data</v>
      </c>
      <c r="D25" s="135" t="str">
        <f>IF('Summary and sign-off'!F58='Summary and sign-off'!F54,'Summary and sign-off'!A51,'Summary and sign-off'!A50)</f>
        <v>Check - each entry provides sufficient information</v>
      </c>
      <c r="E25" s="135"/>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xWindow="721" yWindow="637"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xWindow="721" yWindow="637"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7" sqref="C1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6" t="s">
        <v>110</v>
      </c>
      <c r="B1" s="136"/>
      <c r="C1" s="136"/>
      <c r="D1" s="136"/>
      <c r="E1" s="136"/>
    </row>
    <row r="2" spans="1:6" ht="21" customHeight="1" x14ac:dyDescent="0.2">
      <c r="A2" s="3" t="s">
        <v>111</v>
      </c>
      <c r="B2" s="134" t="str">
        <f>'Summary and sign-off'!B2:F2</f>
        <v>Department of the Prime Minister and Cabinet</v>
      </c>
      <c r="C2" s="134"/>
      <c r="D2" s="134"/>
      <c r="E2" s="134"/>
    </row>
    <row r="3" spans="1:6" ht="31.5" x14ac:dyDescent="0.2">
      <c r="A3" s="3" t="s">
        <v>149</v>
      </c>
      <c r="B3" s="134" t="str">
        <f>'Summary and sign-off'!B3:F3</f>
        <v>Ben King</v>
      </c>
      <c r="C3" s="134"/>
      <c r="D3" s="134"/>
      <c r="E3" s="134"/>
    </row>
    <row r="4" spans="1:6" ht="21" customHeight="1" x14ac:dyDescent="0.2">
      <c r="A4" s="3" t="s">
        <v>113</v>
      </c>
      <c r="B4" s="134">
        <f>'Summary and sign-off'!B4:F4</f>
        <v>45390</v>
      </c>
      <c r="C4" s="134"/>
      <c r="D4" s="134"/>
      <c r="E4" s="134"/>
    </row>
    <row r="5" spans="1:6" ht="21" customHeight="1" x14ac:dyDescent="0.2">
      <c r="A5" s="3" t="s">
        <v>114</v>
      </c>
      <c r="B5" s="134">
        <f>'Summary and sign-off'!B5:F5</f>
        <v>45473</v>
      </c>
      <c r="C5" s="134"/>
      <c r="D5" s="134"/>
      <c r="E5" s="134"/>
    </row>
    <row r="6" spans="1:6" ht="21" customHeight="1" x14ac:dyDescent="0.2">
      <c r="A6" s="3" t="s">
        <v>115</v>
      </c>
      <c r="B6" s="129" t="s">
        <v>82</v>
      </c>
      <c r="C6" s="129"/>
      <c r="D6" s="129"/>
      <c r="E6" s="129"/>
      <c r="F6" s="23"/>
    </row>
    <row r="7" spans="1:6" ht="21" customHeight="1" x14ac:dyDescent="0.2">
      <c r="A7" s="3" t="s">
        <v>56</v>
      </c>
      <c r="B7" s="129" t="s">
        <v>84</v>
      </c>
      <c r="C7" s="129"/>
      <c r="D7" s="129"/>
      <c r="E7" s="129"/>
      <c r="F7" s="23"/>
    </row>
    <row r="8" spans="1:6" ht="35.25" customHeight="1" x14ac:dyDescent="0.2">
      <c r="A8" s="139" t="s">
        <v>150</v>
      </c>
      <c r="B8" s="139"/>
      <c r="C8" s="146"/>
      <c r="D8" s="146"/>
      <c r="E8" s="146"/>
    </row>
    <row r="9" spans="1:6" ht="35.25" customHeight="1" x14ac:dyDescent="0.2">
      <c r="A9" s="147" t="s">
        <v>151</v>
      </c>
      <c r="B9" s="148"/>
      <c r="C9" s="148"/>
      <c r="D9" s="148"/>
      <c r="E9" s="148"/>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3">
        <v>45439</v>
      </c>
      <c r="B12" s="114">
        <v>30.44</v>
      </c>
      <c r="C12" s="118" t="s">
        <v>178</v>
      </c>
      <c r="D12" s="118"/>
      <c r="E12" s="119" t="s">
        <v>173</v>
      </c>
    </row>
    <row r="13" spans="1:6" s="2" customFormat="1" x14ac:dyDescent="0.2">
      <c r="A13" s="113">
        <v>45473</v>
      </c>
      <c r="B13" s="114">
        <v>313.57</v>
      </c>
      <c r="C13" s="118" t="s">
        <v>216</v>
      </c>
      <c r="D13" s="118" t="s">
        <v>217</v>
      </c>
      <c r="E13" s="119" t="s">
        <v>173</v>
      </c>
    </row>
    <row r="14" spans="1:6" s="2" customFormat="1" x14ac:dyDescent="0.2">
      <c r="A14" s="113"/>
      <c r="B14" s="114"/>
      <c r="C14" s="118"/>
      <c r="D14" s="118"/>
      <c r="E14" s="119"/>
    </row>
    <row r="15" spans="1:6" s="2" customFormat="1" x14ac:dyDescent="0.2">
      <c r="A15" s="113"/>
      <c r="B15" s="114"/>
      <c r="C15" s="118"/>
      <c r="D15" s="113"/>
      <c r="E15" s="114"/>
    </row>
    <row r="16" spans="1:6" s="2" customFormat="1" x14ac:dyDescent="0.2">
      <c r="A16" s="113"/>
      <c r="B16" s="114"/>
      <c r="C16" s="118"/>
      <c r="D16" s="113"/>
      <c r="E16" s="114"/>
    </row>
    <row r="17" spans="1:6" s="2" customFormat="1" x14ac:dyDescent="0.2">
      <c r="A17" s="113"/>
      <c r="B17" s="114"/>
      <c r="C17" s="118"/>
      <c r="D17" s="118"/>
      <c r="E17" s="119"/>
    </row>
    <row r="18" spans="1:6" s="2" customFormat="1" x14ac:dyDescent="0.2">
      <c r="A18" s="113"/>
      <c r="B18" s="114"/>
      <c r="C18" s="118"/>
      <c r="D18" s="118"/>
      <c r="E18" s="119"/>
    </row>
    <row r="19" spans="1:6" s="2" customFormat="1" x14ac:dyDescent="0.2">
      <c r="A19" s="113"/>
      <c r="B19" s="114"/>
      <c r="C19" s="118"/>
      <c r="D19" s="118"/>
      <c r="E19" s="119"/>
    </row>
    <row r="20" spans="1:6" s="2" customFormat="1" x14ac:dyDescent="0.2">
      <c r="A20" s="113"/>
      <c r="B20" s="114"/>
      <c r="C20" s="118"/>
      <c r="D20" s="118"/>
      <c r="E20" s="119"/>
    </row>
    <row r="21" spans="1:6" s="2" customFormat="1" x14ac:dyDescent="0.2">
      <c r="A21" s="113"/>
      <c r="B21" s="114"/>
      <c r="C21" s="118"/>
      <c r="D21" s="118"/>
      <c r="E21" s="119"/>
    </row>
    <row r="22" spans="1:6" s="2" customFormat="1" x14ac:dyDescent="0.2">
      <c r="A22" s="117"/>
      <c r="B22" s="114"/>
      <c r="C22" s="118"/>
      <c r="D22" s="118"/>
      <c r="E22" s="119"/>
    </row>
    <row r="23" spans="1:6" s="2" customFormat="1" x14ac:dyDescent="0.2">
      <c r="A23" s="117"/>
      <c r="B23" s="114"/>
      <c r="C23" s="118"/>
      <c r="D23" s="118"/>
      <c r="E23" s="119"/>
    </row>
    <row r="24" spans="1:6" s="2" customFormat="1" hidden="1" x14ac:dyDescent="0.2">
      <c r="A24" s="98"/>
      <c r="B24" s="95"/>
      <c r="C24" s="99"/>
      <c r="D24" s="99"/>
      <c r="E24" s="100"/>
    </row>
    <row r="25" spans="1:6" ht="34.5" customHeight="1" x14ac:dyDescent="0.2">
      <c r="A25" s="53" t="s">
        <v>154</v>
      </c>
      <c r="B25" s="62">
        <f>SUM(B11:B24)</f>
        <v>344.01</v>
      </c>
      <c r="C25" s="70" t="str">
        <f>IF(SUBTOTAL(3,B11:B24)=SUBTOTAL(103,B11:B24),'Summary and sign-off'!$A$48,'Summary and sign-off'!$A$49)</f>
        <v>Check - there are no hidden rows with data</v>
      </c>
      <c r="D25" s="135" t="str">
        <f>IF('Summary and sign-off'!F59='Summary and sign-off'!F54,'Summary and sign-off'!A51,'Summary and sign-off'!A50)</f>
        <v>Not all lines have an entry for "Cost in NZ$" and "Type of expense"</v>
      </c>
      <c r="E25" s="135"/>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7"/>
    </row>
    <row r="30" spans="1:6" x14ac:dyDescent="0.2">
      <c r="A30" s="20" t="s">
        <v>147</v>
      </c>
      <c r="C30" s="17"/>
      <c r="D30" s="17"/>
      <c r="E30" s="17"/>
      <c r="F30" s="17"/>
    </row>
    <row r="31" spans="1:6" ht="12.75" customHeight="1" x14ac:dyDescent="0.2">
      <c r="A31" s="20" t="s">
        <v>148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B16:B24 B11:B14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6"/>
  <sheetViews>
    <sheetView zoomScaleNormal="100" workbookViewId="0">
      <selection activeCell="A11" sqref="A11:XFD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6" t="s">
        <v>156</v>
      </c>
      <c r="B1" s="136"/>
      <c r="C1" s="136"/>
      <c r="D1" s="136"/>
      <c r="E1" s="136"/>
      <c r="F1" s="136"/>
    </row>
    <row r="2" spans="1:6" ht="21" customHeight="1" x14ac:dyDescent="0.2">
      <c r="A2" s="3" t="s">
        <v>111</v>
      </c>
      <c r="B2" s="134" t="str">
        <f>'Summary and sign-off'!B2:F2</f>
        <v>Department of the Prime Minister and Cabinet</v>
      </c>
      <c r="C2" s="134"/>
      <c r="D2" s="134"/>
      <c r="E2" s="134"/>
      <c r="F2" s="134"/>
    </row>
    <row r="3" spans="1:6" ht="31.5" x14ac:dyDescent="0.2">
      <c r="A3" s="3" t="s">
        <v>112</v>
      </c>
      <c r="B3" s="134" t="str">
        <f>'Summary and sign-off'!B3:F3</f>
        <v>Ben King</v>
      </c>
      <c r="C3" s="134"/>
      <c r="D3" s="134"/>
      <c r="E3" s="134"/>
      <c r="F3" s="134"/>
    </row>
    <row r="4" spans="1:6" ht="21" customHeight="1" x14ac:dyDescent="0.2">
      <c r="A4" s="3" t="s">
        <v>113</v>
      </c>
      <c r="B4" s="134">
        <f>'Summary and sign-off'!B4:F4</f>
        <v>45390</v>
      </c>
      <c r="C4" s="134"/>
      <c r="D4" s="134"/>
      <c r="E4" s="134"/>
      <c r="F4" s="134"/>
    </row>
    <row r="5" spans="1:6" ht="21" customHeight="1" x14ac:dyDescent="0.2">
      <c r="A5" s="3" t="s">
        <v>114</v>
      </c>
      <c r="B5" s="134">
        <f>'Summary and sign-off'!B5:F5</f>
        <v>45473</v>
      </c>
      <c r="C5" s="134"/>
      <c r="D5" s="134"/>
      <c r="E5" s="134"/>
      <c r="F5" s="134"/>
    </row>
    <row r="6" spans="1:6" ht="21" customHeight="1" x14ac:dyDescent="0.2">
      <c r="A6" s="3" t="s">
        <v>157</v>
      </c>
      <c r="B6" s="129" t="s">
        <v>82</v>
      </c>
      <c r="C6" s="129"/>
      <c r="D6" s="129"/>
      <c r="E6" s="129"/>
      <c r="F6" s="129"/>
    </row>
    <row r="7" spans="1:6" ht="21" customHeight="1" x14ac:dyDescent="0.2">
      <c r="A7" s="3" t="s">
        <v>56</v>
      </c>
      <c r="B7" s="129" t="s">
        <v>84</v>
      </c>
      <c r="C7" s="129"/>
      <c r="D7" s="129"/>
      <c r="E7" s="129"/>
      <c r="F7" s="129"/>
    </row>
    <row r="8" spans="1:6" ht="36" customHeight="1" x14ac:dyDescent="0.2">
      <c r="A8" s="139" t="s">
        <v>158</v>
      </c>
      <c r="B8" s="139"/>
      <c r="C8" s="139"/>
      <c r="D8" s="139"/>
      <c r="E8" s="139"/>
      <c r="F8" s="139"/>
    </row>
    <row r="9" spans="1:6" ht="36" customHeight="1" x14ac:dyDescent="0.2">
      <c r="A9" s="147" t="s">
        <v>159</v>
      </c>
      <c r="B9" s="148"/>
      <c r="C9" s="148"/>
      <c r="D9" s="148"/>
      <c r="E9" s="148"/>
      <c r="F9" s="148"/>
    </row>
    <row r="10" spans="1:6" ht="39" customHeight="1" x14ac:dyDescent="0.2">
      <c r="A10" s="24" t="s">
        <v>119</v>
      </c>
      <c r="B10" s="108" t="s">
        <v>160</v>
      </c>
      <c r="C10" s="108" t="s">
        <v>161</v>
      </c>
      <c r="D10" s="108" t="s">
        <v>162</v>
      </c>
      <c r="E10" s="108" t="s">
        <v>163</v>
      </c>
      <c r="F10" s="108" t="s">
        <v>164</v>
      </c>
    </row>
    <row r="11" spans="1:6" s="2" customFormat="1" x14ac:dyDescent="0.2">
      <c r="A11" s="113">
        <v>45428</v>
      </c>
      <c r="B11" s="120" t="s">
        <v>209</v>
      </c>
      <c r="C11" s="121" t="s">
        <v>98</v>
      </c>
      <c r="D11" s="118" t="s">
        <v>210</v>
      </c>
      <c r="E11" s="122" t="s">
        <v>92</v>
      </c>
      <c r="F11" s="123"/>
    </row>
    <row r="12" spans="1:6" s="2" customFormat="1" ht="25.5" x14ac:dyDescent="0.2">
      <c r="A12" s="113">
        <v>45441</v>
      </c>
      <c r="B12" s="120" t="s">
        <v>211</v>
      </c>
      <c r="C12" s="121" t="s">
        <v>98</v>
      </c>
      <c r="D12" s="120" t="s">
        <v>212</v>
      </c>
      <c r="E12" s="122" t="s">
        <v>92</v>
      </c>
      <c r="F12" s="123"/>
    </row>
    <row r="13" spans="1:6" s="2" customFormat="1" x14ac:dyDescent="0.2">
      <c r="A13" s="113" t="s">
        <v>213</v>
      </c>
      <c r="B13" s="120" t="s">
        <v>214</v>
      </c>
      <c r="C13" s="121" t="s">
        <v>98</v>
      </c>
      <c r="D13" s="120" t="s">
        <v>215</v>
      </c>
      <c r="E13" s="122" t="s">
        <v>93</v>
      </c>
      <c r="F13" s="123"/>
    </row>
    <row r="14" spans="1:6" s="2" customFormat="1" x14ac:dyDescent="0.2">
      <c r="A14" s="113"/>
      <c r="B14" s="120"/>
      <c r="C14" s="121"/>
      <c r="D14" s="120"/>
      <c r="E14" s="122"/>
      <c r="F14" s="123"/>
    </row>
    <row r="15" spans="1:6" s="2" customFormat="1" x14ac:dyDescent="0.2">
      <c r="A15" s="113"/>
      <c r="B15" s="120"/>
      <c r="C15" s="121"/>
      <c r="D15" s="120"/>
      <c r="E15" s="122"/>
      <c r="F15" s="123"/>
    </row>
    <row r="16" spans="1:6" s="2" customFormat="1" x14ac:dyDescent="0.2">
      <c r="A16" s="113"/>
      <c r="B16" s="120"/>
      <c r="C16" s="121"/>
      <c r="D16" s="120"/>
      <c r="E16" s="122"/>
      <c r="F16" s="123"/>
    </row>
    <row r="17" spans="1:7" s="2" customFormat="1" x14ac:dyDescent="0.2">
      <c r="A17" s="113"/>
      <c r="B17" s="120"/>
      <c r="C17" s="121"/>
      <c r="D17" s="120"/>
      <c r="E17" s="122"/>
      <c r="F17" s="123"/>
    </row>
    <row r="18" spans="1:7" s="2" customFormat="1" x14ac:dyDescent="0.2">
      <c r="A18" s="113"/>
      <c r="B18" s="120"/>
      <c r="C18" s="121"/>
      <c r="D18" s="120"/>
      <c r="E18" s="122"/>
      <c r="F18" s="123"/>
    </row>
    <row r="19" spans="1:7" s="2" customFormat="1" hidden="1" x14ac:dyDescent="0.2">
      <c r="A19" s="94"/>
      <c r="B19" s="99"/>
      <c r="C19" s="101"/>
      <c r="D19" s="99"/>
      <c r="E19" s="102"/>
      <c r="F19" s="100"/>
    </row>
    <row r="20" spans="1:7" ht="34.5" customHeight="1" x14ac:dyDescent="0.2">
      <c r="A20" s="109" t="s">
        <v>165</v>
      </c>
      <c r="B20" s="110" t="s">
        <v>166</v>
      </c>
      <c r="C20" s="111">
        <f>C21+C22</f>
        <v>3</v>
      </c>
      <c r="D20" s="112" t="str">
        <f>IF(SUBTOTAL(3,C11:C19)=SUBTOTAL(103,C11:C19),'Summary and sign-off'!$A$48,'Summary and sign-off'!$A$49)</f>
        <v>Check - there are no hidden rows with data</v>
      </c>
      <c r="E20" s="135" t="str">
        <f>IF('Summary and sign-off'!F60='Summary and sign-off'!F54,'Summary and sign-off'!A52,'Summary and sign-off'!A50)</f>
        <v>Check - each entry provides sufficient information</v>
      </c>
      <c r="F20" s="135"/>
      <c r="G20" s="2"/>
    </row>
    <row r="21" spans="1:7" ht="25.5" customHeight="1" x14ac:dyDescent="0.25">
      <c r="A21" s="54"/>
      <c r="B21" s="55" t="s">
        <v>97</v>
      </c>
      <c r="C21" s="56">
        <f>COUNTIF(C11:C19,'Summary and sign-off'!A45)</f>
        <v>0</v>
      </c>
      <c r="D21" s="14"/>
      <c r="E21" s="15"/>
      <c r="F21" s="16"/>
    </row>
    <row r="22" spans="1:7" ht="25.5" customHeight="1" x14ac:dyDescent="0.25">
      <c r="A22" s="54"/>
      <c r="B22" s="55" t="s">
        <v>98</v>
      </c>
      <c r="C22" s="56">
        <f>COUNTIF(C11:C19,'Summary and sign-off'!A46)</f>
        <v>3</v>
      </c>
      <c r="D22" s="14"/>
      <c r="E22" s="15"/>
      <c r="F22" s="16"/>
    </row>
    <row r="23" spans="1:7" x14ac:dyDescent="0.2">
      <c r="A23" s="17"/>
      <c r="B23" s="18"/>
      <c r="C23" s="17"/>
      <c r="D23" s="19"/>
      <c r="E23" s="19"/>
      <c r="F23" s="17"/>
    </row>
    <row r="24" spans="1:7" x14ac:dyDescent="0.2">
      <c r="A24" s="18" t="s">
        <v>155</v>
      </c>
      <c r="B24" s="18"/>
      <c r="C24" s="18"/>
      <c r="D24" s="18"/>
      <c r="E24" s="18"/>
      <c r="F24" s="18"/>
    </row>
    <row r="25" spans="1:7" ht="12.6" customHeight="1" x14ac:dyDescent="0.2">
      <c r="A25" s="20" t="s">
        <v>133</v>
      </c>
      <c r="B25" s="17"/>
      <c r="C25" s="17"/>
      <c r="D25" s="17"/>
      <c r="E25" s="17"/>
    </row>
    <row r="26" spans="1:7" x14ac:dyDescent="0.2">
      <c r="A26" s="20" t="s">
        <v>80</v>
      </c>
      <c r="B26" s="19"/>
      <c r="C26" s="17"/>
      <c r="D26" s="17"/>
      <c r="E26" s="17"/>
      <c r="F26" s="17"/>
    </row>
    <row r="27" spans="1:7" x14ac:dyDescent="0.2">
      <c r="A27" s="20" t="s">
        <v>167</v>
      </c>
      <c r="B27" s="21"/>
      <c r="C27" s="21"/>
      <c r="D27" s="21"/>
      <c r="E27" s="21"/>
      <c r="F27" s="21"/>
    </row>
    <row r="28" spans="1:7" ht="12.75" customHeight="1" x14ac:dyDescent="0.2">
      <c r="A28" s="20" t="s">
        <v>168</v>
      </c>
      <c r="B28" s="17"/>
      <c r="C28" s="17"/>
      <c r="D28" s="17"/>
      <c r="E28" s="17"/>
      <c r="F28" s="17"/>
    </row>
    <row r="29" spans="1:7" ht="12.95" customHeight="1" x14ac:dyDescent="0.2">
      <c r="A29" s="20" t="s">
        <v>169</v>
      </c>
      <c r="B29" s="17"/>
      <c r="C29" s="17"/>
      <c r="D29" s="17"/>
      <c r="E29" s="17"/>
      <c r="F29" s="17"/>
    </row>
    <row r="30" spans="1:7" x14ac:dyDescent="0.2">
      <c r="A30" s="20" t="s">
        <v>170</v>
      </c>
      <c r="C30" s="17"/>
      <c r="D30" s="17"/>
      <c r="E30" s="17"/>
      <c r="F30" s="17"/>
    </row>
    <row r="31" spans="1:7" ht="12.75" customHeight="1" x14ac:dyDescent="0.2">
      <c r="A31" s="20" t="s">
        <v>148</v>
      </c>
      <c r="B31" s="20"/>
      <c r="C31" s="22"/>
      <c r="D31" s="22"/>
      <c r="E31" s="22"/>
      <c r="F31" s="22"/>
    </row>
    <row r="32" spans="1:7" ht="12.75" customHeight="1" x14ac:dyDescent="0.2">
      <c r="A32" s="20"/>
      <c r="B32" s="20"/>
      <c r="C32" s="22"/>
      <c r="D32" s="22"/>
      <c r="E32" s="22"/>
      <c r="F32" s="22"/>
    </row>
    <row r="33" spans="1:6" ht="12.75" hidden="1" customHeight="1" x14ac:dyDescent="0.2">
      <c r="A33" s="20"/>
      <c r="B33" s="20"/>
      <c r="C33" s="22"/>
      <c r="D33" s="22"/>
      <c r="E33" s="22"/>
      <c r="F33" s="22"/>
    </row>
    <row r="36" spans="1:6" hidden="1" x14ac:dyDescent="0.2">
      <c r="A36" s="18"/>
      <c r="B36" s="18"/>
      <c r="C36" s="18"/>
      <c r="D36" s="18"/>
      <c r="E36" s="18"/>
      <c r="F36" s="18"/>
    </row>
    <row r="37" spans="1:6" hidden="1" x14ac:dyDescent="0.2">
      <c r="A37" s="18"/>
      <c r="B37" s="18"/>
      <c r="C37" s="18"/>
      <c r="D37" s="18"/>
      <c r="E37" s="18"/>
      <c r="F37" s="18"/>
    </row>
    <row r="38" spans="1:6" hidden="1" x14ac:dyDescent="0.2">
      <c r="A38" s="18"/>
      <c r="B38" s="18"/>
      <c r="C38" s="18"/>
      <c r="D38" s="18"/>
      <c r="E38" s="18"/>
      <c r="F38" s="18"/>
    </row>
    <row r="39" spans="1:6" hidden="1" x14ac:dyDescent="0.2">
      <c r="A39" s="18"/>
      <c r="B39" s="18"/>
      <c r="C39" s="18"/>
      <c r="D39" s="18"/>
      <c r="E39" s="18"/>
      <c r="F39" s="18"/>
    </row>
    <row r="40" spans="1:6" hidden="1" x14ac:dyDescent="0.2">
      <c r="A40" s="18"/>
      <c r="B40" s="18"/>
      <c r="C40" s="18"/>
      <c r="D40" s="18"/>
      <c r="E40" s="18"/>
      <c r="F40" s="18"/>
    </row>
    <row r="41" spans="1:6" x14ac:dyDescent="0.2"/>
    <row r="42" spans="1:6" x14ac:dyDescent="0.2"/>
    <row r="43" spans="1:6" x14ac:dyDescent="0.2"/>
    <row r="44" spans="1:6" x14ac:dyDescent="0.2"/>
    <row r="45" spans="1:6" x14ac:dyDescent="0.2"/>
    <row r="46" spans="1:6" x14ac:dyDescent="0.2"/>
  </sheetData>
  <sheetProtection formatCells="0" insertRows="0" deleteRows="0"/>
  <dataConsolidate/>
  <mergeCells count="10">
    <mergeCell ref="E20:F20"/>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A13 A14 A15 A16 A17 A18"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C11:C19</xm:sqref>
        </x14:dataValidation>
        <x14:dataValidation type="list" errorStyle="information" operator="greaterThan" allowBlank="1" showInputMessage="1" prompt="Provide specific $ value if possible" xr:uid="{00000000-0002-0000-0500-000003000000}">
          <x14:formula1>
            <xm:f>'Summary and sign-off'!$A$39:$A$44</xm:f>
          </x14:formula1>
          <xm:sqref>E11:E19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purl.org/dc/elements/1.1/"/>
    <ds:schemaRef ds:uri="http://www.w3.org/XML/1998/namespace"/>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12165527-d881-4234-97f9-ee139a3f0c3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Gill Lockhart [DPMC]</cp:lastModifiedBy>
  <cp:revision/>
  <cp:lastPrinted>2024-07-23T02:34:46Z</cp:lastPrinted>
  <dcterms:created xsi:type="dcterms:W3CDTF">2010-10-17T20:59:02Z</dcterms:created>
  <dcterms:modified xsi:type="dcterms:W3CDTF">2024-07-23T21:13:28Z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